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1" activeTab="7"/>
  </bookViews>
  <sheets>
    <sheet name="tabel - tabel" sheetId="1" r:id="rId1"/>
    <sheet name="32 besar" sheetId="4" r:id="rId2"/>
    <sheet name="regresi ganda" sheetId="2" r:id="rId3"/>
    <sheet name="ifferen" sheetId="5" r:id="rId4"/>
    <sheet name="Sheet3" sheetId="3" r:id="rId5"/>
    <sheet name="variabel usia" sheetId="6" r:id="rId6"/>
    <sheet name="variabel tinggi " sheetId="7" r:id="rId7"/>
    <sheet name="variabel berat" sheetId="8" r:id="rId8"/>
    <sheet name="variabel BMI" sheetId="9" r:id="rId9"/>
  </sheets>
  <calcPr calcId="124519"/>
</workbook>
</file>

<file path=xl/calcChain.xml><?xml version="1.0" encoding="utf-8"?>
<calcChain xmlns="http://schemas.openxmlformats.org/spreadsheetml/2006/main">
  <c r="AI19" i="9"/>
  <c r="AI7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Z3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H37"/>
  <c r="G37"/>
  <c r="AE35"/>
  <c r="AF35" s="1"/>
  <c r="AB35"/>
  <c r="V35"/>
  <c r="W35" s="1"/>
  <c r="U35"/>
  <c r="O35"/>
  <c r="J35"/>
  <c r="I35"/>
  <c r="F35"/>
  <c r="AE34"/>
  <c r="AF34" s="1"/>
  <c r="AB34"/>
  <c r="V34"/>
  <c r="W34" s="1"/>
  <c r="U34"/>
  <c r="S34"/>
  <c r="O34"/>
  <c r="J34"/>
  <c r="I34"/>
  <c r="F34"/>
  <c r="AE33"/>
  <c r="AF33" s="1"/>
  <c r="AB33"/>
  <c r="V33"/>
  <c r="W33" s="1"/>
  <c r="U33"/>
  <c r="S33"/>
  <c r="O33"/>
  <c r="J33"/>
  <c r="I33"/>
  <c r="F33"/>
  <c r="AE32"/>
  <c r="AF32" s="1"/>
  <c r="AB32"/>
  <c r="V32"/>
  <c r="W32" s="1"/>
  <c r="U32"/>
  <c r="S32"/>
  <c r="O32"/>
  <c r="J32"/>
  <c r="I32"/>
  <c r="F32"/>
  <c r="AE31"/>
  <c r="AF31" s="1"/>
  <c r="AB31"/>
  <c r="V31"/>
  <c r="W31" s="1"/>
  <c r="U31"/>
  <c r="S31"/>
  <c r="O31"/>
  <c r="J31"/>
  <c r="I31"/>
  <c r="F31"/>
  <c r="AE30"/>
  <c r="AF30" s="1"/>
  <c r="AB30"/>
  <c r="V30"/>
  <c r="W30" s="1"/>
  <c r="U30"/>
  <c r="S30"/>
  <c r="O30"/>
  <c r="J30"/>
  <c r="I30"/>
  <c r="F30"/>
  <c r="AE29"/>
  <c r="AF29" s="1"/>
  <c r="AB29"/>
  <c r="V29"/>
  <c r="W29" s="1"/>
  <c r="U29"/>
  <c r="S29"/>
  <c r="O29"/>
  <c r="J29"/>
  <c r="I29"/>
  <c r="F29"/>
  <c r="AE28"/>
  <c r="AF28" s="1"/>
  <c r="AB28"/>
  <c r="V28"/>
  <c r="W28" s="1"/>
  <c r="U28"/>
  <c r="S28"/>
  <c r="O28"/>
  <c r="J28"/>
  <c r="I28"/>
  <c r="F28"/>
  <c r="AE27"/>
  <c r="AF27" s="1"/>
  <c r="AB27"/>
  <c r="V27"/>
  <c r="W27" s="1"/>
  <c r="U27"/>
  <c r="S27"/>
  <c r="O27"/>
  <c r="J27"/>
  <c r="I27"/>
  <c r="F27"/>
  <c r="AE26"/>
  <c r="AF26" s="1"/>
  <c r="AB26"/>
  <c r="V26"/>
  <c r="W26" s="1"/>
  <c r="U26"/>
  <c r="S26"/>
  <c r="O26"/>
  <c r="J26"/>
  <c r="I26"/>
  <c r="F26"/>
  <c r="AB25"/>
  <c r="U25"/>
  <c r="O25"/>
  <c r="S25" s="1"/>
  <c r="I25"/>
  <c r="J25" s="1"/>
  <c r="F25"/>
  <c r="AI24"/>
  <c r="AB24"/>
  <c r="U24"/>
  <c r="O24"/>
  <c r="S24" s="1"/>
  <c r="I24"/>
  <c r="J24" s="1"/>
  <c r="F24"/>
  <c r="AE23"/>
  <c r="AF23" s="1"/>
  <c r="AB23"/>
  <c r="V23"/>
  <c r="W23" s="1"/>
  <c r="U23"/>
  <c r="S23"/>
  <c r="O23"/>
  <c r="J23"/>
  <c r="I23"/>
  <c r="F23"/>
  <c r="AB22"/>
  <c r="U22"/>
  <c r="O22"/>
  <c r="AE22" s="1"/>
  <c r="AF22" s="1"/>
  <c r="I22"/>
  <c r="J22" s="1"/>
  <c r="F22"/>
  <c r="AB21"/>
  <c r="U21"/>
  <c r="O21"/>
  <c r="AE21" s="1"/>
  <c r="AF21" s="1"/>
  <c r="I21"/>
  <c r="J21" s="1"/>
  <c r="F21"/>
  <c r="AB20"/>
  <c r="U20"/>
  <c r="O20"/>
  <c r="AE20" s="1"/>
  <c r="AF20" s="1"/>
  <c r="I20"/>
  <c r="J20" s="1"/>
  <c r="F20"/>
  <c r="AB19"/>
  <c r="U19"/>
  <c r="O19"/>
  <c r="AE19" s="1"/>
  <c r="AF19" s="1"/>
  <c r="I19"/>
  <c r="J19" s="1"/>
  <c r="F19"/>
  <c r="AB18"/>
  <c r="U18"/>
  <c r="O18"/>
  <c r="AE18" s="1"/>
  <c r="AF18" s="1"/>
  <c r="I18"/>
  <c r="J18" s="1"/>
  <c r="F18"/>
  <c r="AB17"/>
  <c r="U17"/>
  <c r="O17"/>
  <c r="AE17" s="1"/>
  <c r="AF17" s="1"/>
  <c r="I17"/>
  <c r="J17" s="1"/>
  <c r="F17"/>
  <c r="AB16"/>
  <c r="U16"/>
  <c r="O16"/>
  <c r="S16" s="1"/>
  <c r="I16"/>
  <c r="J16" s="1"/>
  <c r="F16"/>
  <c r="AB15"/>
  <c r="U15"/>
  <c r="O15"/>
  <c r="AE15" s="1"/>
  <c r="AF15" s="1"/>
  <c r="I15"/>
  <c r="J15" s="1"/>
  <c r="F15"/>
  <c r="AB14"/>
  <c r="U14"/>
  <c r="O14"/>
  <c r="S14" s="1"/>
  <c r="I14"/>
  <c r="J14" s="1"/>
  <c r="F14"/>
  <c r="AB13"/>
  <c r="U13"/>
  <c r="O13"/>
  <c r="AE13" s="1"/>
  <c r="AF13" s="1"/>
  <c r="I13"/>
  <c r="J13" s="1"/>
  <c r="F13"/>
  <c r="AE12"/>
  <c r="AF12" s="1"/>
  <c r="AB12"/>
  <c r="V12"/>
  <c r="W12" s="1"/>
  <c r="U12"/>
  <c r="S12"/>
  <c r="O12"/>
  <c r="J12"/>
  <c r="I12"/>
  <c r="F12"/>
  <c r="AE11"/>
  <c r="AF11" s="1"/>
  <c r="AB11"/>
  <c r="V11"/>
  <c r="W11" s="1"/>
  <c r="U11"/>
  <c r="S11"/>
  <c r="O11"/>
  <c r="J11"/>
  <c r="I11"/>
  <c r="F11"/>
  <c r="AB10"/>
  <c r="U10"/>
  <c r="O10"/>
  <c r="S10" s="1"/>
  <c r="I10"/>
  <c r="J10" s="1"/>
  <c r="F10"/>
  <c r="AE9"/>
  <c r="AF9" s="1"/>
  <c r="AB9"/>
  <c r="V9"/>
  <c r="W9" s="1"/>
  <c r="U9"/>
  <c r="S9"/>
  <c r="O9"/>
  <c r="J9"/>
  <c r="I9"/>
  <c r="F9"/>
  <c r="AE8"/>
  <c r="AF8" s="1"/>
  <c r="AB8"/>
  <c r="V8"/>
  <c r="W8" s="1"/>
  <c r="U8"/>
  <c r="S8"/>
  <c r="O8"/>
  <c r="J8"/>
  <c r="I8"/>
  <c r="F8"/>
  <c r="AQ7"/>
  <c r="AI10"/>
  <c r="AM7" s="1"/>
  <c r="AE7"/>
  <c r="AF7" s="1"/>
  <c r="AB7"/>
  <c r="V7"/>
  <c r="W7" s="1"/>
  <c r="U7"/>
  <c r="S7"/>
  <c r="O7"/>
  <c r="J7"/>
  <c r="I7"/>
  <c r="F7"/>
  <c r="AB6"/>
  <c r="U6"/>
  <c r="O6"/>
  <c r="S6" s="1"/>
  <c r="I6"/>
  <c r="J6" s="1"/>
  <c r="F6"/>
  <c r="AB5"/>
  <c r="U5"/>
  <c r="O5"/>
  <c r="S5" s="1"/>
  <c r="I5"/>
  <c r="J5" s="1"/>
  <c r="F5"/>
  <c r="AB4"/>
  <c r="U4"/>
  <c r="Q37"/>
  <c r="AI8" s="1"/>
  <c r="AM6" s="1"/>
  <c r="O4"/>
  <c r="AE4" s="1"/>
  <c r="AF4" s="1"/>
  <c r="I4"/>
  <c r="I37" s="1"/>
  <c r="F4"/>
  <c r="AI19" i="8"/>
  <c r="AI7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Z3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H37"/>
  <c r="G37"/>
  <c r="AB35"/>
  <c r="U35"/>
  <c r="S35"/>
  <c r="O35"/>
  <c r="J35"/>
  <c r="I35"/>
  <c r="F35"/>
  <c r="AE34"/>
  <c r="AF34" s="1"/>
  <c r="AB34"/>
  <c r="V34"/>
  <c r="W34" s="1"/>
  <c r="U34"/>
  <c r="S34"/>
  <c r="O34"/>
  <c r="J34"/>
  <c r="I34"/>
  <c r="F34"/>
  <c r="AE33"/>
  <c r="AF33" s="1"/>
  <c r="AB33"/>
  <c r="V33"/>
  <c r="W33" s="1"/>
  <c r="U33"/>
  <c r="S33"/>
  <c r="O33"/>
  <c r="J33"/>
  <c r="I33"/>
  <c r="F33"/>
  <c r="AE32"/>
  <c r="AF32" s="1"/>
  <c r="AB32"/>
  <c r="V32"/>
  <c r="W32" s="1"/>
  <c r="U32"/>
  <c r="S32"/>
  <c r="O32"/>
  <c r="J32"/>
  <c r="I32"/>
  <c r="F32"/>
  <c r="AE31"/>
  <c r="AF31" s="1"/>
  <c r="AB31"/>
  <c r="V31"/>
  <c r="W31" s="1"/>
  <c r="U31"/>
  <c r="S31"/>
  <c r="O31"/>
  <c r="J31"/>
  <c r="I31"/>
  <c r="F31"/>
  <c r="AE30"/>
  <c r="AF30" s="1"/>
  <c r="AB30"/>
  <c r="V30"/>
  <c r="W30" s="1"/>
  <c r="U30"/>
  <c r="S30"/>
  <c r="O30"/>
  <c r="J30"/>
  <c r="I30"/>
  <c r="F30"/>
  <c r="AE29"/>
  <c r="AF29" s="1"/>
  <c r="AB29"/>
  <c r="V29"/>
  <c r="W29" s="1"/>
  <c r="U29"/>
  <c r="S29"/>
  <c r="O29"/>
  <c r="J29"/>
  <c r="I29"/>
  <c r="F29"/>
  <c r="AE28"/>
  <c r="AF28" s="1"/>
  <c r="AB28"/>
  <c r="V28"/>
  <c r="W28" s="1"/>
  <c r="U28"/>
  <c r="S28"/>
  <c r="O28"/>
  <c r="J28"/>
  <c r="I28"/>
  <c r="F28"/>
  <c r="AE27"/>
  <c r="AF27" s="1"/>
  <c r="AB27"/>
  <c r="V27"/>
  <c r="W27" s="1"/>
  <c r="U27"/>
  <c r="S27"/>
  <c r="O27"/>
  <c r="J27"/>
  <c r="I27"/>
  <c r="F27"/>
  <c r="AE26"/>
  <c r="AF26" s="1"/>
  <c r="AB26"/>
  <c r="V26"/>
  <c r="W26" s="1"/>
  <c r="U26"/>
  <c r="S26"/>
  <c r="O26"/>
  <c r="J26"/>
  <c r="I26"/>
  <c r="F26"/>
  <c r="AB25"/>
  <c r="U25"/>
  <c r="O25"/>
  <c r="S25" s="1"/>
  <c r="I25"/>
  <c r="J25" s="1"/>
  <c r="F25"/>
  <c r="AI24"/>
  <c r="AB24"/>
  <c r="U24"/>
  <c r="O24"/>
  <c r="S24" s="1"/>
  <c r="I24"/>
  <c r="J24" s="1"/>
  <c r="F24"/>
  <c r="AE23"/>
  <c r="AF23" s="1"/>
  <c r="AB23"/>
  <c r="V23"/>
  <c r="W23" s="1"/>
  <c r="U23"/>
  <c r="S23"/>
  <c r="O23"/>
  <c r="J23"/>
  <c r="I23"/>
  <c r="F23"/>
  <c r="AB22"/>
  <c r="U22"/>
  <c r="O22"/>
  <c r="AE22" s="1"/>
  <c r="AF22" s="1"/>
  <c r="I22"/>
  <c r="J22" s="1"/>
  <c r="F22"/>
  <c r="AB21"/>
  <c r="U21"/>
  <c r="O21"/>
  <c r="AE21" s="1"/>
  <c r="AF21" s="1"/>
  <c r="I21"/>
  <c r="J21" s="1"/>
  <c r="F21"/>
  <c r="AB20"/>
  <c r="U20"/>
  <c r="O20"/>
  <c r="AE20" s="1"/>
  <c r="AF20" s="1"/>
  <c r="I20"/>
  <c r="J20" s="1"/>
  <c r="F20"/>
  <c r="AB19"/>
  <c r="U19"/>
  <c r="O19"/>
  <c r="AE19" s="1"/>
  <c r="AF19" s="1"/>
  <c r="I19"/>
  <c r="J19" s="1"/>
  <c r="F19"/>
  <c r="AB18"/>
  <c r="U18"/>
  <c r="O18"/>
  <c r="AE18" s="1"/>
  <c r="AF18" s="1"/>
  <c r="I18"/>
  <c r="J18" s="1"/>
  <c r="F18"/>
  <c r="AB17"/>
  <c r="U17"/>
  <c r="O17"/>
  <c r="AE17" s="1"/>
  <c r="AF17" s="1"/>
  <c r="I17"/>
  <c r="J17" s="1"/>
  <c r="F17"/>
  <c r="AB16"/>
  <c r="U16"/>
  <c r="O16"/>
  <c r="S16" s="1"/>
  <c r="I16"/>
  <c r="J16" s="1"/>
  <c r="F16"/>
  <c r="AB15"/>
  <c r="U15"/>
  <c r="O15"/>
  <c r="AE15" s="1"/>
  <c r="AF15" s="1"/>
  <c r="I15"/>
  <c r="J15" s="1"/>
  <c r="F15"/>
  <c r="AB14"/>
  <c r="U14"/>
  <c r="O14"/>
  <c r="S14" s="1"/>
  <c r="I14"/>
  <c r="J14" s="1"/>
  <c r="F14"/>
  <c r="AB13"/>
  <c r="U13"/>
  <c r="O13"/>
  <c r="AE13" s="1"/>
  <c r="AF13" s="1"/>
  <c r="I13"/>
  <c r="J13" s="1"/>
  <c r="F13"/>
  <c r="AE12"/>
  <c r="AF12" s="1"/>
  <c r="AB12"/>
  <c r="V12"/>
  <c r="W12" s="1"/>
  <c r="U12"/>
  <c r="S12"/>
  <c r="O12"/>
  <c r="J12"/>
  <c r="I12"/>
  <c r="F12"/>
  <c r="AE11"/>
  <c r="AF11" s="1"/>
  <c r="AB11"/>
  <c r="V11"/>
  <c r="W11" s="1"/>
  <c r="U11"/>
  <c r="S11"/>
  <c r="O11"/>
  <c r="J11"/>
  <c r="I11"/>
  <c r="F11"/>
  <c r="AB10"/>
  <c r="U10"/>
  <c r="O10"/>
  <c r="S10" s="1"/>
  <c r="I10"/>
  <c r="J10" s="1"/>
  <c r="F10"/>
  <c r="AE9"/>
  <c r="AF9" s="1"/>
  <c r="AB9"/>
  <c r="V9"/>
  <c r="W9" s="1"/>
  <c r="U9"/>
  <c r="S9"/>
  <c r="O9"/>
  <c r="J9"/>
  <c r="I9"/>
  <c r="F9"/>
  <c r="AE8"/>
  <c r="AF8" s="1"/>
  <c r="AB8"/>
  <c r="V8"/>
  <c r="W8" s="1"/>
  <c r="U8"/>
  <c r="S8"/>
  <c r="O8"/>
  <c r="J8"/>
  <c r="I8"/>
  <c r="F8"/>
  <c r="AQ7"/>
  <c r="AI10"/>
  <c r="AM7" s="1"/>
  <c r="AE7"/>
  <c r="AF7" s="1"/>
  <c r="AB7"/>
  <c r="V7"/>
  <c r="W7" s="1"/>
  <c r="U7"/>
  <c r="S7"/>
  <c r="O7"/>
  <c r="J7"/>
  <c r="I7"/>
  <c r="F7"/>
  <c r="AB6"/>
  <c r="U6"/>
  <c r="O6"/>
  <c r="S6" s="1"/>
  <c r="I6"/>
  <c r="J6" s="1"/>
  <c r="F6"/>
  <c r="AB5"/>
  <c r="U5"/>
  <c r="O5"/>
  <c r="S5" s="1"/>
  <c r="I5"/>
  <c r="J5" s="1"/>
  <c r="F5"/>
  <c r="AB4"/>
  <c r="U4"/>
  <c r="Q37"/>
  <c r="AI8" s="1"/>
  <c r="AM6" s="1"/>
  <c r="AM8" s="1"/>
  <c r="AM10" s="1"/>
  <c r="O4"/>
  <c r="AE4" s="1"/>
  <c r="AF4" s="1"/>
  <c r="I4"/>
  <c r="I37" s="1"/>
  <c r="F4"/>
  <c r="AA35" i="7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AI19"/>
  <c r="AI7"/>
  <c r="Z3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H37"/>
  <c r="G37"/>
  <c r="U35"/>
  <c r="O35"/>
  <c r="S35" s="1"/>
  <c r="I35"/>
  <c r="J35" s="1"/>
  <c r="F35"/>
  <c r="AB35" s="1"/>
  <c r="U34"/>
  <c r="O34"/>
  <c r="AE34" s="1"/>
  <c r="AF34" s="1"/>
  <c r="J34"/>
  <c r="I34"/>
  <c r="F34"/>
  <c r="AF33"/>
  <c r="AE33"/>
  <c r="W33"/>
  <c r="V33"/>
  <c r="U33"/>
  <c r="O33"/>
  <c r="S33" s="1"/>
  <c r="I33"/>
  <c r="J33" s="1"/>
  <c r="F33"/>
  <c r="AB33" s="1"/>
  <c r="U32"/>
  <c r="O32"/>
  <c r="AE32" s="1"/>
  <c r="AF32" s="1"/>
  <c r="J32"/>
  <c r="I32"/>
  <c r="F32"/>
  <c r="AF31"/>
  <c r="AE31"/>
  <c r="W31"/>
  <c r="V31"/>
  <c r="U31"/>
  <c r="O31"/>
  <c r="S31" s="1"/>
  <c r="I31"/>
  <c r="J31" s="1"/>
  <c r="F31"/>
  <c r="AB31" s="1"/>
  <c r="U30"/>
  <c r="O30"/>
  <c r="AE30" s="1"/>
  <c r="AF30" s="1"/>
  <c r="J30"/>
  <c r="I30"/>
  <c r="F30"/>
  <c r="AF29"/>
  <c r="AE29"/>
  <c r="W29"/>
  <c r="V29"/>
  <c r="U29"/>
  <c r="O29"/>
  <c r="S29" s="1"/>
  <c r="I29"/>
  <c r="J29" s="1"/>
  <c r="F29"/>
  <c r="AB29" s="1"/>
  <c r="U28"/>
  <c r="O28"/>
  <c r="AE28" s="1"/>
  <c r="AF28" s="1"/>
  <c r="J28"/>
  <c r="I28"/>
  <c r="F28"/>
  <c r="AF27"/>
  <c r="AE27"/>
  <c r="W27"/>
  <c r="V27"/>
  <c r="U27"/>
  <c r="S27"/>
  <c r="O27"/>
  <c r="I27"/>
  <c r="J27" s="1"/>
  <c r="F27"/>
  <c r="AB27" s="1"/>
  <c r="U26"/>
  <c r="O26"/>
  <c r="AE26" s="1"/>
  <c r="AF26" s="1"/>
  <c r="J26"/>
  <c r="I26"/>
  <c r="F26"/>
  <c r="U25"/>
  <c r="S25"/>
  <c r="O25"/>
  <c r="AE25" s="1"/>
  <c r="AF25" s="1"/>
  <c r="J25"/>
  <c r="I25"/>
  <c r="F25"/>
  <c r="AI24"/>
  <c r="AF24"/>
  <c r="AE24"/>
  <c r="W24"/>
  <c r="V24"/>
  <c r="U24"/>
  <c r="S24"/>
  <c r="O24"/>
  <c r="J24"/>
  <c r="I24"/>
  <c r="F24"/>
  <c r="AF23"/>
  <c r="AE23"/>
  <c r="W23"/>
  <c r="V23"/>
  <c r="U23"/>
  <c r="O23"/>
  <c r="S23" s="1"/>
  <c r="I23"/>
  <c r="J23" s="1"/>
  <c r="F23"/>
  <c r="AB23" s="1"/>
  <c r="AE22"/>
  <c r="AF22" s="1"/>
  <c r="V22"/>
  <c r="W22" s="1"/>
  <c r="U22"/>
  <c r="O22"/>
  <c r="S22" s="1"/>
  <c r="J22"/>
  <c r="I22"/>
  <c r="F22"/>
  <c r="AE21"/>
  <c r="AF21" s="1"/>
  <c r="V21"/>
  <c r="W21" s="1"/>
  <c r="U21"/>
  <c r="O21"/>
  <c r="S21" s="1"/>
  <c r="J21"/>
  <c r="I21"/>
  <c r="F21"/>
  <c r="AE20"/>
  <c r="AF20" s="1"/>
  <c r="V20"/>
  <c r="W20" s="1"/>
  <c r="U20"/>
  <c r="S20"/>
  <c r="O20"/>
  <c r="J20"/>
  <c r="I20"/>
  <c r="F20"/>
  <c r="AE19"/>
  <c r="AF19" s="1"/>
  <c r="V19"/>
  <c r="W19" s="1"/>
  <c r="U19"/>
  <c r="S19"/>
  <c r="O19"/>
  <c r="J19"/>
  <c r="I19"/>
  <c r="F19"/>
  <c r="AE18"/>
  <c r="AF18" s="1"/>
  <c r="V18"/>
  <c r="W18" s="1"/>
  <c r="U18"/>
  <c r="S18"/>
  <c r="O18"/>
  <c r="J18"/>
  <c r="I18"/>
  <c r="F18"/>
  <c r="AE17"/>
  <c r="AF17" s="1"/>
  <c r="V17"/>
  <c r="W17" s="1"/>
  <c r="U17"/>
  <c r="S17"/>
  <c r="O17"/>
  <c r="J17"/>
  <c r="I17"/>
  <c r="F17"/>
  <c r="AE16"/>
  <c r="AF16" s="1"/>
  <c r="V16"/>
  <c r="W16" s="1"/>
  <c r="U16"/>
  <c r="S16"/>
  <c r="O16"/>
  <c r="J16"/>
  <c r="I16"/>
  <c r="F16"/>
  <c r="AE15"/>
  <c r="AF15" s="1"/>
  <c r="V15"/>
  <c r="W15" s="1"/>
  <c r="U15"/>
  <c r="S15"/>
  <c r="O15"/>
  <c r="J15"/>
  <c r="I15"/>
  <c r="F15"/>
  <c r="AE14"/>
  <c r="AF14" s="1"/>
  <c r="V14"/>
  <c r="W14" s="1"/>
  <c r="U14"/>
  <c r="S14"/>
  <c r="O14"/>
  <c r="J14"/>
  <c r="I14"/>
  <c r="F14"/>
  <c r="AE13"/>
  <c r="AF13" s="1"/>
  <c r="V13"/>
  <c r="W13" s="1"/>
  <c r="U13"/>
  <c r="S13"/>
  <c r="O13"/>
  <c r="J13"/>
  <c r="I13"/>
  <c r="F13"/>
  <c r="U12"/>
  <c r="O12"/>
  <c r="AE12" s="1"/>
  <c r="AF12" s="1"/>
  <c r="I12"/>
  <c r="J12" s="1"/>
  <c r="F12"/>
  <c r="U11"/>
  <c r="O11"/>
  <c r="AE11" s="1"/>
  <c r="AF11" s="1"/>
  <c r="I11"/>
  <c r="J11" s="1"/>
  <c r="F11"/>
  <c r="AE10"/>
  <c r="AF10" s="1"/>
  <c r="V10"/>
  <c r="W10" s="1"/>
  <c r="U10"/>
  <c r="S10"/>
  <c r="O10"/>
  <c r="J10"/>
  <c r="I10"/>
  <c r="F10"/>
  <c r="U9"/>
  <c r="O9"/>
  <c r="AE9" s="1"/>
  <c r="AF9" s="1"/>
  <c r="I9"/>
  <c r="J9" s="1"/>
  <c r="F9"/>
  <c r="U8"/>
  <c r="O8"/>
  <c r="S8" s="1"/>
  <c r="I8"/>
  <c r="J8" s="1"/>
  <c r="F8"/>
  <c r="AB8" s="1"/>
  <c r="AQ7"/>
  <c r="U7"/>
  <c r="O7"/>
  <c r="AE7" s="1"/>
  <c r="AF7" s="1"/>
  <c r="I7"/>
  <c r="J7" s="1"/>
  <c r="F7"/>
  <c r="AE6"/>
  <c r="AF6" s="1"/>
  <c r="V6"/>
  <c r="W6" s="1"/>
  <c r="U6"/>
  <c r="S6"/>
  <c r="O6"/>
  <c r="J6"/>
  <c r="I6"/>
  <c r="F6"/>
  <c r="AE5"/>
  <c r="AF5" s="1"/>
  <c r="V5"/>
  <c r="W5" s="1"/>
  <c r="U5"/>
  <c r="S5"/>
  <c r="O5"/>
  <c r="J5"/>
  <c r="I5"/>
  <c r="F5"/>
  <c r="AE4"/>
  <c r="AF4" s="1"/>
  <c r="U4"/>
  <c r="O4"/>
  <c r="O37" s="1"/>
  <c r="I4"/>
  <c r="I37" s="1"/>
  <c r="F4"/>
  <c r="AQ7" i="6"/>
  <c r="AQ5"/>
  <c r="AF37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D3"/>
  <c r="AI24"/>
  <c r="AM22"/>
  <c r="AM17"/>
  <c r="AI17"/>
  <c r="AI21"/>
  <c r="AI20"/>
  <c r="S37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AI6"/>
  <c r="H37"/>
  <c r="G37"/>
  <c r="U35"/>
  <c r="O35"/>
  <c r="I35"/>
  <c r="J35" s="1"/>
  <c r="F35"/>
  <c r="Q35" s="1"/>
  <c r="U34"/>
  <c r="O34"/>
  <c r="I34"/>
  <c r="J34" s="1"/>
  <c r="F34"/>
  <c r="Q34" s="1"/>
  <c r="U33"/>
  <c r="O33"/>
  <c r="I33"/>
  <c r="J33" s="1"/>
  <c r="F33"/>
  <c r="Q33" s="1"/>
  <c r="U32"/>
  <c r="O32"/>
  <c r="I32"/>
  <c r="J32" s="1"/>
  <c r="F32"/>
  <c r="Q32" s="1"/>
  <c r="U31"/>
  <c r="O31"/>
  <c r="I31"/>
  <c r="J31" s="1"/>
  <c r="F31"/>
  <c r="Q31" s="1"/>
  <c r="U30"/>
  <c r="O30"/>
  <c r="I30"/>
  <c r="J30" s="1"/>
  <c r="F30"/>
  <c r="Q30" s="1"/>
  <c r="U29"/>
  <c r="O29"/>
  <c r="I29"/>
  <c r="J29" s="1"/>
  <c r="F29"/>
  <c r="Q29" s="1"/>
  <c r="U28"/>
  <c r="O28"/>
  <c r="I28"/>
  <c r="J28" s="1"/>
  <c r="F28"/>
  <c r="Q28" s="1"/>
  <c r="U27"/>
  <c r="O27"/>
  <c r="J27"/>
  <c r="I27"/>
  <c r="F27"/>
  <c r="Q27" s="1"/>
  <c r="U26"/>
  <c r="O26"/>
  <c r="I26"/>
  <c r="J26" s="1"/>
  <c r="F26"/>
  <c r="Q26" s="1"/>
  <c r="U25"/>
  <c r="O25"/>
  <c r="I25"/>
  <c r="J25" s="1"/>
  <c r="F25"/>
  <c r="Q25" s="1"/>
  <c r="U24"/>
  <c r="O24"/>
  <c r="I24"/>
  <c r="J24" s="1"/>
  <c r="F24"/>
  <c r="Q24" s="1"/>
  <c r="U23"/>
  <c r="O23"/>
  <c r="I23"/>
  <c r="J23" s="1"/>
  <c r="F23"/>
  <c r="Q23" s="1"/>
  <c r="U22"/>
  <c r="O22"/>
  <c r="I22"/>
  <c r="J22" s="1"/>
  <c r="F22"/>
  <c r="Q22" s="1"/>
  <c r="U21"/>
  <c r="O21"/>
  <c r="I21"/>
  <c r="J21" s="1"/>
  <c r="F21"/>
  <c r="Q21" s="1"/>
  <c r="U20"/>
  <c r="O20"/>
  <c r="I20"/>
  <c r="J20" s="1"/>
  <c r="F20"/>
  <c r="Q20" s="1"/>
  <c r="U19"/>
  <c r="O19"/>
  <c r="I19"/>
  <c r="J19" s="1"/>
  <c r="F19"/>
  <c r="Q19" s="1"/>
  <c r="U18"/>
  <c r="O18"/>
  <c r="J18"/>
  <c r="I18"/>
  <c r="F18"/>
  <c r="Q18" s="1"/>
  <c r="U17"/>
  <c r="O17"/>
  <c r="I17"/>
  <c r="J17" s="1"/>
  <c r="F17"/>
  <c r="Q17" s="1"/>
  <c r="U16"/>
  <c r="O16"/>
  <c r="I16"/>
  <c r="J16" s="1"/>
  <c r="F16"/>
  <c r="Q16" s="1"/>
  <c r="U15"/>
  <c r="O15"/>
  <c r="I15"/>
  <c r="J15" s="1"/>
  <c r="F15"/>
  <c r="Q15" s="1"/>
  <c r="U14"/>
  <c r="O14"/>
  <c r="I14"/>
  <c r="J14" s="1"/>
  <c r="F14"/>
  <c r="Q14" s="1"/>
  <c r="U13"/>
  <c r="O13"/>
  <c r="I13"/>
  <c r="J13" s="1"/>
  <c r="F13"/>
  <c r="Q13" s="1"/>
  <c r="U12"/>
  <c r="O12"/>
  <c r="I12"/>
  <c r="J12" s="1"/>
  <c r="F12"/>
  <c r="Q12" s="1"/>
  <c r="U11"/>
  <c r="O11"/>
  <c r="I11"/>
  <c r="J11" s="1"/>
  <c r="F11"/>
  <c r="Q11" s="1"/>
  <c r="U10"/>
  <c r="O10"/>
  <c r="I10"/>
  <c r="J10" s="1"/>
  <c r="F10"/>
  <c r="Q10" s="1"/>
  <c r="U9"/>
  <c r="O9"/>
  <c r="I9"/>
  <c r="J9" s="1"/>
  <c r="F9"/>
  <c r="Q9" s="1"/>
  <c r="U8"/>
  <c r="O8"/>
  <c r="I8"/>
  <c r="J8" s="1"/>
  <c r="F8"/>
  <c r="Q8" s="1"/>
  <c r="U7"/>
  <c r="O7"/>
  <c r="I7"/>
  <c r="J7" s="1"/>
  <c r="F7"/>
  <c r="Q7" s="1"/>
  <c r="U6"/>
  <c r="O6"/>
  <c r="I6"/>
  <c r="J6" s="1"/>
  <c r="F6"/>
  <c r="Q6" s="1"/>
  <c r="U5"/>
  <c r="O5"/>
  <c r="I5"/>
  <c r="J5" s="1"/>
  <c r="F5"/>
  <c r="Q5" s="1"/>
  <c r="U4"/>
  <c r="O4"/>
  <c r="I4"/>
  <c r="J4" s="1"/>
  <c r="F4"/>
  <c r="Q4" s="1"/>
  <c r="AA37" i="5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W35"/>
  <c r="W34"/>
  <c r="W33"/>
  <c r="W32"/>
  <c r="X32" s="1"/>
  <c r="Y32" s="1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H37"/>
  <c r="G37"/>
  <c r="S35"/>
  <c r="R35"/>
  <c r="Q35"/>
  <c r="O35"/>
  <c r="T35" s="1"/>
  <c r="I35"/>
  <c r="J35" s="1"/>
  <c r="F35"/>
  <c r="S34"/>
  <c r="R34"/>
  <c r="Q34"/>
  <c r="O34"/>
  <c r="T34" s="1"/>
  <c r="I34"/>
  <c r="J34" s="1"/>
  <c r="F34"/>
  <c r="S33"/>
  <c r="R33"/>
  <c r="Q33"/>
  <c r="O33"/>
  <c r="U33" s="1"/>
  <c r="I33"/>
  <c r="J33" s="1"/>
  <c r="F33"/>
  <c r="S32"/>
  <c r="R32"/>
  <c r="Q32"/>
  <c r="O32"/>
  <c r="T32" s="1"/>
  <c r="I32"/>
  <c r="J32" s="1"/>
  <c r="F32"/>
  <c r="S31"/>
  <c r="R31"/>
  <c r="Q31"/>
  <c r="O31"/>
  <c r="T31" s="1"/>
  <c r="I31"/>
  <c r="J31" s="1"/>
  <c r="F31"/>
  <c r="S30"/>
  <c r="R30"/>
  <c r="Q30"/>
  <c r="O30"/>
  <c r="T30" s="1"/>
  <c r="I30"/>
  <c r="J30" s="1"/>
  <c r="F30"/>
  <c r="S29"/>
  <c r="R29"/>
  <c r="Q29"/>
  <c r="O29"/>
  <c r="U29" s="1"/>
  <c r="I29"/>
  <c r="J29" s="1"/>
  <c r="F29"/>
  <c r="S28"/>
  <c r="R28"/>
  <c r="Q28"/>
  <c r="O28"/>
  <c r="T28" s="1"/>
  <c r="I28"/>
  <c r="J28" s="1"/>
  <c r="F28"/>
  <c r="S27"/>
  <c r="R27"/>
  <c r="Q27"/>
  <c r="O27"/>
  <c r="T27" s="1"/>
  <c r="I27"/>
  <c r="J27" s="1"/>
  <c r="F27"/>
  <c r="S26"/>
  <c r="R26"/>
  <c r="Q26"/>
  <c r="O26"/>
  <c r="T26" s="1"/>
  <c r="I26"/>
  <c r="J26" s="1"/>
  <c r="F26"/>
  <c r="S25"/>
  <c r="R25"/>
  <c r="Q25"/>
  <c r="O25"/>
  <c r="U25" s="1"/>
  <c r="I25"/>
  <c r="J25" s="1"/>
  <c r="F25"/>
  <c r="S24"/>
  <c r="R24"/>
  <c r="Q24"/>
  <c r="O24"/>
  <c r="T24" s="1"/>
  <c r="I24"/>
  <c r="J24" s="1"/>
  <c r="F24"/>
  <c r="S23"/>
  <c r="R23"/>
  <c r="Q23"/>
  <c r="O23"/>
  <c r="T23" s="1"/>
  <c r="I23"/>
  <c r="J23" s="1"/>
  <c r="F23"/>
  <c r="S22"/>
  <c r="R22"/>
  <c r="Q22"/>
  <c r="O22"/>
  <c r="T22" s="1"/>
  <c r="I22"/>
  <c r="J22" s="1"/>
  <c r="F22"/>
  <c r="S21"/>
  <c r="R21"/>
  <c r="Q21"/>
  <c r="O21"/>
  <c r="U21" s="1"/>
  <c r="I21"/>
  <c r="J21" s="1"/>
  <c r="F21"/>
  <c r="S20"/>
  <c r="R20"/>
  <c r="Q20"/>
  <c r="O20"/>
  <c r="T20" s="1"/>
  <c r="I20"/>
  <c r="J20" s="1"/>
  <c r="F20"/>
  <c r="S19"/>
  <c r="R19"/>
  <c r="Q19"/>
  <c r="O19"/>
  <c r="T19" s="1"/>
  <c r="I19"/>
  <c r="J19" s="1"/>
  <c r="F19"/>
  <c r="S18"/>
  <c r="R18"/>
  <c r="Q18"/>
  <c r="O18"/>
  <c r="T18" s="1"/>
  <c r="I18"/>
  <c r="J18" s="1"/>
  <c r="F18"/>
  <c r="S17"/>
  <c r="R17"/>
  <c r="Q17"/>
  <c r="O17"/>
  <c r="U17" s="1"/>
  <c r="I17"/>
  <c r="J17" s="1"/>
  <c r="F17"/>
  <c r="S16"/>
  <c r="R16"/>
  <c r="Q16"/>
  <c r="O16"/>
  <c r="T16" s="1"/>
  <c r="I16"/>
  <c r="J16" s="1"/>
  <c r="F16"/>
  <c r="S15"/>
  <c r="R15"/>
  <c r="Q15"/>
  <c r="O15"/>
  <c r="T15" s="1"/>
  <c r="I15"/>
  <c r="J15" s="1"/>
  <c r="F15"/>
  <c r="S14"/>
  <c r="R14"/>
  <c r="Q14"/>
  <c r="O14"/>
  <c r="T14" s="1"/>
  <c r="I14"/>
  <c r="J14" s="1"/>
  <c r="F14"/>
  <c r="S13"/>
  <c r="R13"/>
  <c r="Q13"/>
  <c r="O13"/>
  <c r="U13" s="1"/>
  <c r="I13"/>
  <c r="J13" s="1"/>
  <c r="F13"/>
  <c r="S12"/>
  <c r="R12"/>
  <c r="Q12"/>
  <c r="O12"/>
  <c r="T12" s="1"/>
  <c r="I12"/>
  <c r="J12" s="1"/>
  <c r="F12"/>
  <c r="S11"/>
  <c r="R11"/>
  <c r="Q11"/>
  <c r="O11"/>
  <c r="T11" s="1"/>
  <c r="I11"/>
  <c r="J11" s="1"/>
  <c r="F11"/>
  <c r="S10"/>
  <c r="R10"/>
  <c r="Q10"/>
  <c r="O10"/>
  <c r="T10" s="1"/>
  <c r="I10"/>
  <c r="J10" s="1"/>
  <c r="F10"/>
  <c r="S9"/>
  <c r="R9"/>
  <c r="Q9"/>
  <c r="O9"/>
  <c r="U9" s="1"/>
  <c r="I9"/>
  <c r="J9" s="1"/>
  <c r="F9"/>
  <c r="S8"/>
  <c r="R8"/>
  <c r="Q8"/>
  <c r="O8"/>
  <c r="T8" s="1"/>
  <c r="I8"/>
  <c r="J8" s="1"/>
  <c r="F8"/>
  <c r="S7"/>
  <c r="R7"/>
  <c r="Q7"/>
  <c r="O7"/>
  <c r="T7" s="1"/>
  <c r="I7"/>
  <c r="J7" s="1"/>
  <c r="F7"/>
  <c r="S6"/>
  <c r="R6"/>
  <c r="Q6"/>
  <c r="O6"/>
  <c r="T6" s="1"/>
  <c r="I6"/>
  <c r="J6" s="1"/>
  <c r="F6"/>
  <c r="S5"/>
  <c r="R5"/>
  <c r="Q5"/>
  <c r="O5"/>
  <c r="U5" s="1"/>
  <c r="I5"/>
  <c r="J5" s="1"/>
  <c r="F5"/>
  <c r="S4"/>
  <c r="S37" s="1"/>
  <c r="R4"/>
  <c r="Q4"/>
  <c r="O4"/>
  <c r="T4" s="1"/>
  <c r="I4"/>
  <c r="J4" s="1"/>
  <c r="F4"/>
  <c r="D49" i="2"/>
  <c r="D50" s="1"/>
  <c r="D52" s="1"/>
  <c r="D51"/>
  <c r="D46"/>
  <c r="D45"/>
  <c r="D44"/>
  <c r="U37"/>
  <c r="T37"/>
  <c r="S37"/>
  <c r="R37"/>
  <c r="Q37"/>
  <c r="U35"/>
  <c r="T35"/>
  <c r="S35"/>
  <c r="R35"/>
  <c r="Q35"/>
  <c r="U34"/>
  <c r="T34"/>
  <c r="S34"/>
  <c r="R34"/>
  <c r="Q34"/>
  <c r="U33"/>
  <c r="T33"/>
  <c r="S33"/>
  <c r="R33"/>
  <c r="Q33"/>
  <c r="U32"/>
  <c r="T32"/>
  <c r="S32"/>
  <c r="R32"/>
  <c r="Q32"/>
  <c r="U31"/>
  <c r="T31"/>
  <c r="S31"/>
  <c r="R31"/>
  <c r="Q31"/>
  <c r="U30"/>
  <c r="T30"/>
  <c r="S30"/>
  <c r="R30"/>
  <c r="Q30"/>
  <c r="U29"/>
  <c r="T29"/>
  <c r="S29"/>
  <c r="R29"/>
  <c r="Q29"/>
  <c r="U28"/>
  <c r="T28"/>
  <c r="S28"/>
  <c r="R28"/>
  <c r="Q28"/>
  <c r="U27"/>
  <c r="T27"/>
  <c r="S27"/>
  <c r="R27"/>
  <c r="Q27"/>
  <c r="U26"/>
  <c r="T26"/>
  <c r="S26"/>
  <c r="R26"/>
  <c r="Q26"/>
  <c r="U25"/>
  <c r="T25"/>
  <c r="S25"/>
  <c r="R25"/>
  <c r="Q25"/>
  <c r="U24"/>
  <c r="T24"/>
  <c r="S24"/>
  <c r="R24"/>
  <c r="Q24"/>
  <c r="U23"/>
  <c r="T23"/>
  <c r="S23"/>
  <c r="R23"/>
  <c r="Q23"/>
  <c r="U22"/>
  <c r="T22"/>
  <c r="S22"/>
  <c r="R22"/>
  <c r="Q22"/>
  <c r="U21"/>
  <c r="T21"/>
  <c r="S21"/>
  <c r="R21"/>
  <c r="Q21"/>
  <c r="U20"/>
  <c r="T20"/>
  <c r="S20"/>
  <c r="R20"/>
  <c r="Q20"/>
  <c r="U19"/>
  <c r="T19"/>
  <c r="S19"/>
  <c r="R19"/>
  <c r="Q19"/>
  <c r="U18"/>
  <c r="T18"/>
  <c r="S18"/>
  <c r="R18"/>
  <c r="Q18"/>
  <c r="U17"/>
  <c r="T17"/>
  <c r="S17"/>
  <c r="R17"/>
  <c r="Q17"/>
  <c r="U16"/>
  <c r="T16"/>
  <c r="S16"/>
  <c r="R16"/>
  <c r="Q16"/>
  <c r="U15"/>
  <c r="T15"/>
  <c r="S15"/>
  <c r="R15"/>
  <c r="Q15"/>
  <c r="U14"/>
  <c r="T14"/>
  <c r="S14"/>
  <c r="R14"/>
  <c r="Q14"/>
  <c r="U13"/>
  <c r="T13"/>
  <c r="S13"/>
  <c r="R13"/>
  <c r="Q13"/>
  <c r="U12"/>
  <c r="T12"/>
  <c r="S12"/>
  <c r="R12"/>
  <c r="Q12"/>
  <c r="U11"/>
  <c r="T11"/>
  <c r="S11"/>
  <c r="R11"/>
  <c r="Q11"/>
  <c r="U10"/>
  <c r="T10"/>
  <c r="S10"/>
  <c r="R10"/>
  <c r="Q10"/>
  <c r="U9"/>
  <c r="T9"/>
  <c r="S9"/>
  <c r="R9"/>
  <c r="Q9"/>
  <c r="U8"/>
  <c r="T8"/>
  <c r="S8"/>
  <c r="R8"/>
  <c r="Q8"/>
  <c r="U7"/>
  <c r="T7"/>
  <c r="S7"/>
  <c r="R7"/>
  <c r="Q7"/>
  <c r="U6"/>
  <c r="T6"/>
  <c r="S6"/>
  <c r="R6"/>
  <c r="Q6"/>
  <c r="U5"/>
  <c r="T5"/>
  <c r="S5"/>
  <c r="R5"/>
  <c r="Q5"/>
  <c r="U4"/>
  <c r="T4"/>
  <c r="S4"/>
  <c r="R4"/>
  <c r="Q4"/>
  <c r="I37"/>
  <c r="H37"/>
  <c r="G37"/>
  <c r="O35"/>
  <c r="J35"/>
  <c r="I35"/>
  <c r="F35"/>
  <c r="O34"/>
  <c r="J34"/>
  <c r="I34"/>
  <c r="F34"/>
  <c r="O33"/>
  <c r="J33"/>
  <c r="I33"/>
  <c r="F33"/>
  <c r="O32"/>
  <c r="J32"/>
  <c r="I32"/>
  <c r="F32"/>
  <c r="O31"/>
  <c r="J31"/>
  <c r="I31"/>
  <c r="F31"/>
  <c r="O30"/>
  <c r="J30"/>
  <c r="I30"/>
  <c r="F30"/>
  <c r="O29"/>
  <c r="J29"/>
  <c r="I29"/>
  <c r="F29"/>
  <c r="O28"/>
  <c r="J28"/>
  <c r="I28"/>
  <c r="F28"/>
  <c r="O27"/>
  <c r="J27"/>
  <c r="I27"/>
  <c r="F27"/>
  <c r="O26"/>
  <c r="J26"/>
  <c r="I26"/>
  <c r="F26"/>
  <c r="O25"/>
  <c r="J25"/>
  <c r="I25"/>
  <c r="F25"/>
  <c r="O24"/>
  <c r="J24"/>
  <c r="I24"/>
  <c r="F24"/>
  <c r="O23"/>
  <c r="J23"/>
  <c r="I23"/>
  <c r="F23"/>
  <c r="O22"/>
  <c r="J22"/>
  <c r="I22"/>
  <c r="F22"/>
  <c r="O21"/>
  <c r="J21"/>
  <c r="I21"/>
  <c r="F21"/>
  <c r="O20"/>
  <c r="J20"/>
  <c r="I20"/>
  <c r="F20"/>
  <c r="O19"/>
  <c r="J19"/>
  <c r="I19"/>
  <c r="F19"/>
  <c r="O18"/>
  <c r="J18"/>
  <c r="I18"/>
  <c r="F18"/>
  <c r="O17"/>
  <c r="J17"/>
  <c r="I17"/>
  <c r="F17"/>
  <c r="O16"/>
  <c r="J16"/>
  <c r="I16"/>
  <c r="F16"/>
  <c r="O15"/>
  <c r="J15"/>
  <c r="I15"/>
  <c r="F15"/>
  <c r="O14"/>
  <c r="J14"/>
  <c r="I14"/>
  <c r="F14"/>
  <c r="O13"/>
  <c r="J13"/>
  <c r="I13"/>
  <c r="F13"/>
  <c r="O12"/>
  <c r="J12"/>
  <c r="I12"/>
  <c r="F12"/>
  <c r="O11"/>
  <c r="J11"/>
  <c r="I11"/>
  <c r="F11"/>
  <c r="O10"/>
  <c r="J10"/>
  <c r="I10"/>
  <c r="F10"/>
  <c r="O9"/>
  <c r="J9"/>
  <c r="I9"/>
  <c r="F9"/>
  <c r="O8"/>
  <c r="J8"/>
  <c r="I8"/>
  <c r="F8"/>
  <c r="O7"/>
  <c r="J7"/>
  <c r="I7"/>
  <c r="F7"/>
  <c r="O6"/>
  <c r="J6"/>
  <c r="I6"/>
  <c r="F6"/>
  <c r="O5"/>
  <c r="J5"/>
  <c r="I5"/>
  <c r="F5"/>
  <c r="O4"/>
  <c r="O37" s="1"/>
  <c r="J4"/>
  <c r="I4"/>
  <c r="F4"/>
  <c r="I37" i="4"/>
  <c r="I38" s="1"/>
  <c r="H37"/>
  <c r="H38" s="1"/>
  <c r="T35"/>
  <c r="P35"/>
  <c r="K35"/>
  <c r="J35"/>
  <c r="G35"/>
  <c r="T34"/>
  <c r="P34"/>
  <c r="J34"/>
  <c r="K34" s="1"/>
  <c r="G34"/>
  <c r="T33"/>
  <c r="P33"/>
  <c r="J33"/>
  <c r="K33" s="1"/>
  <c r="G33"/>
  <c r="T32"/>
  <c r="P32"/>
  <c r="K32"/>
  <c r="J32"/>
  <c r="G32"/>
  <c r="T31"/>
  <c r="P31"/>
  <c r="K31"/>
  <c r="J31"/>
  <c r="G31"/>
  <c r="T30"/>
  <c r="P30"/>
  <c r="J30"/>
  <c r="K30" s="1"/>
  <c r="G30"/>
  <c r="T29"/>
  <c r="P29"/>
  <c r="J29"/>
  <c r="K29" s="1"/>
  <c r="G29"/>
  <c r="T28"/>
  <c r="P28"/>
  <c r="K28"/>
  <c r="J28"/>
  <c r="G28"/>
  <c r="T27"/>
  <c r="P27"/>
  <c r="K27"/>
  <c r="J27"/>
  <c r="G27"/>
  <c r="T26"/>
  <c r="P26"/>
  <c r="J26"/>
  <c r="K26" s="1"/>
  <c r="G26"/>
  <c r="T25"/>
  <c r="P25"/>
  <c r="J25"/>
  <c r="K25" s="1"/>
  <c r="G25"/>
  <c r="T24"/>
  <c r="P24"/>
  <c r="K24"/>
  <c r="J24"/>
  <c r="G24"/>
  <c r="T23"/>
  <c r="P23"/>
  <c r="K23"/>
  <c r="J23"/>
  <c r="G23"/>
  <c r="T22"/>
  <c r="P22"/>
  <c r="J22"/>
  <c r="K22" s="1"/>
  <c r="G22"/>
  <c r="T21"/>
  <c r="P21"/>
  <c r="J21"/>
  <c r="K21" s="1"/>
  <c r="G21"/>
  <c r="T20"/>
  <c r="P20"/>
  <c r="K20"/>
  <c r="J20"/>
  <c r="G20"/>
  <c r="T19"/>
  <c r="P19"/>
  <c r="K19"/>
  <c r="J19"/>
  <c r="G19"/>
  <c r="T18"/>
  <c r="P18"/>
  <c r="J18"/>
  <c r="K18" s="1"/>
  <c r="G18"/>
  <c r="T17"/>
  <c r="P17"/>
  <c r="J17"/>
  <c r="K17" s="1"/>
  <c r="G17"/>
  <c r="T16"/>
  <c r="P16"/>
  <c r="K16"/>
  <c r="J16"/>
  <c r="G16"/>
  <c r="T15"/>
  <c r="P15"/>
  <c r="K15"/>
  <c r="J15"/>
  <c r="G15"/>
  <c r="T14"/>
  <c r="P14"/>
  <c r="J14"/>
  <c r="K14" s="1"/>
  <c r="G14"/>
  <c r="T13"/>
  <c r="P13"/>
  <c r="J13"/>
  <c r="K13" s="1"/>
  <c r="G13"/>
  <c r="T12"/>
  <c r="P12"/>
  <c r="K12"/>
  <c r="J12"/>
  <c r="G12"/>
  <c r="T11"/>
  <c r="P11"/>
  <c r="K11"/>
  <c r="J11"/>
  <c r="G11"/>
  <c r="T10"/>
  <c r="P10"/>
  <c r="J10"/>
  <c r="K10" s="1"/>
  <c r="G10"/>
  <c r="T9"/>
  <c r="P9"/>
  <c r="J9"/>
  <c r="K9" s="1"/>
  <c r="G9"/>
  <c r="T8"/>
  <c r="P8"/>
  <c r="K8"/>
  <c r="J8"/>
  <c r="G8"/>
  <c r="T7"/>
  <c r="P7"/>
  <c r="K7"/>
  <c r="J7"/>
  <c r="G7"/>
  <c r="T6"/>
  <c r="P6"/>
  <c r="J6"/>
  <c r="K6" s="1"/>
  <c r="G6"/>
  <c r="T5"/>
  <c r="P5"/>
  <c r="J5"/>
  <c r="K5" s="1"/>
  <c r="G5"/>
  <c r="T4"/>
  <c r="T37" s="1"/>
  <c r="T38" s="1"/>
  <c r="P4"/>
  <c r="P37" s="1"/>
  <c r="P38" s="1"/>
  <c r="K4"/>
  <c r="J4"/>
  <c r="J37" s="1"/>
  <c r="J38" s="1"/>
  <c r="G4"/>
  <c r="AM8" i="9" l="1"/>
  <c r="AM10" s="1"/>
  <c r="F37"/>
  <c r="AB37"/>
  <c r="AQ6" s="1"/>
  <c r="J4"/>
  <c r="S4"/>
  <c r="V5"/>
  <c r="W5" s="1"/>
  <c r="AE5"/>
  <c r="AF5" s="1"/>
  <c r="AF37" s="1"/>
  <c r="AQ5" s="1"/>
  <c r="V6"/>
  <c r="W6" s="1"/>
  <c r="AE6"/>
  <c r="AF6" s="1"/>
  <c r="V10"/>
  <c r="W10" s="1"/>
  <c r="AE10"/>
  <c r="AF10" s="1"/>
  <c r="S13"/>
  <c r="V14"/>
  <c r="W14" s="1"/>
  <c r="AE14"/>
  <c r="AF14" s="1"/>
  <c r="S15"/>
  <c r="V16"/>
  <c r="W16" s="1"/>
  <c r="AE16"/>
  <c r="AF16" s="1"/>
  <c r="S17"/>
  <c r="S18"/>
  <c r="S19"/>
  <c r="S20"/>
  <c r="S21"/>
  <c r="S22"/>
  <c r="V24"/>
  <c r="W24" s="1"/>
  <c r="AE24"/>
  <c r="AF24" s="1"/>
  <c r="V25"/>
  <c r="W25" s="1"/>
  <c r="AE25"/>
  <c r="AF25" s="1"/>
  <c r="R37"/>
  <c r="S35"/>
  <c r="O37"/>
  <c r="V4"/>
  <c r="W4" s="1"/>
  <c r="V13"/>
  <c r="W13" s="1"/>
  <c r="V15"/>
  <c r="W15" s="1"/>
  <c r="V17"/>
  <c r="W17" s="1"/>
  <c r="V18"/>
  <c r="W18" s="1"/>
  <c r="V19"/>
  <c r="W19" s="1"/>
  <c r="V20"/>
  <c r="W20" s="1"/>
  <c r="V21"/>
  <c r="W21" s="1"/>
  <c r="V22"/>
  <c r="W22" s="1"/>
  <c r="AB37" i="8"/>
  <c r="AQ6" s="1"/>
  <c r="F37"/>
  <c r="R37"/>
  <c r="V35"/>
  <c r="W35" s="1"/>
  <c r="AE35"/>
  <c r="AF35" s="1"/>
  <c r="J4"/>
  <c r="S4"/>
  <c r="V5"/>
  <c r="W5" s="1"/>
  <c r="AE5"/>
  <c r="AF5" s="1"/>
  <c r="AF37" s="1"/>
  <c r="AQ5" s="1"/>
  <c r="V6"/>
  <c r="W6" s="1"/>
  <c r="AE6"/>
  <c r="AF6" s="1"/>
  <c r="V10"/>
  <c r="W10" s="1"/>
  <c r="AE10"/>
  <c r="AF10" s="1"/>
  <c r="S13"/>
  <c r="V14"/>
  <c r="W14" s="1"/>
  <c r="AE14"/>
  <c r="AF14" s="1"/>
  <c r="S15"/>
  <c r="V16"/>
  <c r="W16" s="1"/>
  <c r="AE16"/>
  <c r="AF16" s="1"/>
  <c r="S17"/>
  <c r="S18"/>
  <c r="S19"/>
  <c r="S20"/>
  <c r="S21"/>
  <c r="S22"/>
  <c r="V24"/>
  <c r="W24" s="1"/>
  <c r="AE24"/>
  <c r="AF24" s="1"/>
  <c r="V25"/>
  <c r="W25" s="1"/>
  <c r="AE25"/>
  <c r="AF25" s="1"/>
  <c r="O37"/>
  <c r="V4"/>
  <c r="W4" s="1"/>
  <c r="V13"/>
  <c r="W13" s="1"/>
  <c r="V15"/>
  <c r="W15" s="1"/>
  <c r="V17"/>
  <c r="W17" s="1"/>
  <c r="V18"/>
  <c r="W18" s="1"/>
  <c r="V19"/>
  <c r="W19" s="1"/>
  <c r="V20"/>
  <c r="W20" s="1"/>
  <c r="V21"/>
  <c r="W21" s="1"/>
  <c r="V22"/>
  <c r="W22" s="1"/>
  <c r="AB6" i="7"/>
  <c r="AB14"/>
  <c r="AB24"/>
  <c r="AB5"/>
  <c r="AB10"/>
  <c r="AB11"/>
  <c r="AB16"/>
  <c r="AB28"/>
  <c r="AB30"/>
  <c r="AB32"/>
  <c r="AB34"/>
  <c r="AB26"/>
  <c r="AB12"/>
  <c r="F37"/>
  <c r="AM18" s="1"/>
  <c r="AB7"/>
  <c r="AB9"/>
  <c r="AB25"/>
  <c r="AI6"/>
  <c r="AI20"/>
  <c r="AI17" s="1"/>
  <c r="AM17" s="1"/>
  <c r="AM22" s="1"/>
  <c r="AD3"/>
  <c r="AB4"/>
  <c r="V4"/>
  <c r="W4" s="1"/>
  <c r="S7"/>
  <c r="V8"/>
  <c r="W8" s="1"/>
  <c r="AE8"/>
  <c r="AF8" s="1"/>
  <c r="S9"/>
  <c r="S11"/>
  <c r="S12"/>
  <c r="S26"/>
  <c r="S28"/>
  <c r="S30"/>
  <c r="S32"/>
  <c r="S34"/>
  <c r="V35"/>
  <c r="W35" s="1"/>
  <c r="AE35"/>
  <c r="AF35" s="1"/>
  <c r="AF37" s="1"/>
  <c r="AQ5" s="1"/>
  <c r="AB13"/>
  <c r="AB15"/>
  <c r="AB17"/>
  <c r="AB18"/>
  <c r="AB19"/>
  <c r="AB20"/>
  <c r="AB21"/>
  <c r="AB22"/>
  <c r="V25"/>
  <c r="W25" s="1"/>
  <c r="J4"/>
  <c r="S4"/>
  <c r="S37" s="1"/>
  <c r="AI21" s="1"/>
  <c r="V7"/>
  <c r="W7" s="1"/>
  <c r="V9"/>
  <c r="W9" s="1"/>
  <c r="V11"/>
  <c r="W11" s="1"/>
  <c r="V12"/>
  <c r="W12" s="1"/>
  <c r="V26"/>
  <c r="W26" s="1"/>
  <c r="V28"/>
  <c r="W28" s="1"/>
  <c r="V30"/>
  <c r="W30" s="1"/>
  <c r="V32"/>
  <c r="W32" s="1"/>
  <c r="V34"/>
  <c r="W34" s="1"/>
  <c r="AA7" i="6"/>
  <c r="AB7" s="1"/>
  <c r="AA11"/>
  <c r="AB11" s="1"/>
  <c r="AA15"/>
  <c r="AB15" s="1"/>
  <c r="AA19"/>
  <c r="AB19" s="1"/>
  <c r="AA23"/>
  <c r="AB23" s="1"/>
  <c r="AA27"/>
  <c r="AB27" s="1"/>
  <c r="AA31"/>
  <c r="AB31" s="1"/>
  <c r="AA35"/>
  <c r="AB35" s="1"/>
  <c r="AA6"/>
  <c r="AB6" s="1"/>
  <c r="AA10"/>
  <c r="AB10" s="1"/>
  <c r="AA14"/>
  <c r="AB14" s="1"/>
  <c r="AA18"/>
  <c r="AB18" s="1"/>
  <c r="AA22"/>
  <c r="AB22" s="1"/>
  <c r="AA26"/>
  <c r="AB26" s="1"/>
  <c r="AA30"/>
  <c r="AB30" s="1"/>
  <c r="AA34"/>
  <c r="AB34" s="1"/>
  <c r="AA5"/>
  <c r="AB5" s="1"/>
  <c r="AA9"/>
  <c r="AB9" s="1"/>
  <c r="AA13"/>
  <c r="AB13" s="1"/>
  <c r="AA17"/>
  <c r="AB17" s="1"/>
  <c r="AA21"/>
  <c r="AB21" s="1"/>
  <c r="AA25"/>
  <c r="AB25" s="1"/>
  <c r="AA29"/>
  <c r="AB29" s="1"/>
  <c r="AA33"/>
  <c r="AB33" s="1"/>
  <c r="AA8"/>
  <c r="AB8" s="1"/>
  <c r="AA12"/>
  <c r="AB12" s="1"/>
  <c r="AA16"/>
  <c r="AB16" s="1"/>
  <c r="AA20"/>
  <c r="AB20" s="1"/>
  <c r="AA24"/>
  <c r="AB24" s="1"/>
  <c r="AA28"/>
  <c r="AB28" s="1"/>
  <c r="AA32"/>
  <c r="AB32" s="1"/>
  <c r="O37"/>
  <c r="V16"/>
  <c r="W16" s="1"/>
  <c r="V18"/>
  <c r="W18" s="1"/>
  <c r="R7"/>
  <c r="R11"/>
  <c r="R15"/>
  <c r="R19"/>
  <c r="R23"/>
  <c r="R27"/>
  <c r="R31"/>
  <c r="R35"/>
  <c r="R6"/>
  <c r="R10"/>
  <c r="R14"/>
  <c r="R18"/>
  <c r="R22"/>
  <c r="R26"/>
  <c r="R30"/>
  <c r="R34"/>
  <c r="R5"/>
  <c r="R9"/>
  <c r="R13"/>
  <c r="R17"/>
  <c r="R21"/>
  <c r="R25"/>
  <c r="R29"/>
  <c r="R33"/>
  <c r="R8"/>
  <c r="R12"/>
  <c r="R16"/>
  <c r="R20"/>
  <c r="R24"/>
  <c r="R28"/>
  <c r="R32"/>
  <c r="R4"/>
  <c r="V12"/>
  <c r="W12" s="1"/>
  <c r="V19"/>
  <c r="W19" s="1"/>
  <c r="V29"/>
  <c r="W29" s="1"/>
  <c r="V32"/>
  <c r="W32" s="1"/>
  <c r="V17"/>
  <c r="W17" s="1"/>
  <c r="V23"/>
  <c r="W23" s="1"/>
  <c r="V7"/>
  <c r="W7" s="1"/>
  <c r="V28"/>
  <c r="W28" s="1"/>
  <c r="V4"/>
  <c r="W4" s="1"/>
  <c r="V11"/>
  <c r="W11" s="1"/>
  <c r="V20"/>
  <c r="W20" s="1"/>
  <c r="V27"/>
  <c r="W27" s="1"/>
  <c r="V31"/>
  <c r="W31" s="1"/>
  <c r="V35"/>
  <c r="W35" s="1"/>
  <c r="V8"/>
  <c r="W8" s="1"/>
  <c r="V15"/>
  <c r="W15" s="1"/>
  <c r="V24"/>
  <c r="W24" s="1"/>
  <c r="V25"/>
  <c r="W25" s="1"/>
  <c r="V30"/>
  <c r="W30" s="1"/>
  <c r="V33"/>
  <c r="W33" s="1"/>
  <c r="V34"/>
  <c r="W34" s="1"/>
  <c r="Q37"/>
  <c r="AI8" s="1"/>
  <c r="AM6" s="1"/>
  <c r="F37"/>
  <c r="Z3" s="1"/>
  <c r="Z4" s="1"/>
  <c r="AA4" s="1"/>
  <c r="AB4" s="1"/>
  <c r="V6"/>
  <c r="W6" s="1"/>
  <c r="V22"/>
  <c r="W22" s="1"/>
  <c r="V26"/>
  <c r="W26" s="1"/>
  <c r="V5"/>
  <c r="W5" s="1"/>
  <c r="V9"/>
  <c r="W9" s="1"/>
  <c r="V13"/>
  <c r="W13" s="1"/>
  <c r="V21"/>
  <c r="W21" s="1"/>
  <c r="I37"/>
  <c r="V10"/>
  <c r="W10" s="1"/>
  <c r="V14"/>
  <c r="W14" s="1"/>
  <c r="U15" i="5"/>
  <c r="U23"/>
  <c r="U31"/>
  <c r="X4"/>
  <c r="Y4" s="1"/>
  <c r="X8"/>
  <c r="Y8" s="1"/>
  <c r="X12"/>
  <c r="Y12" s="1"/>
  <c r="X16"/>
  <c r="Y16" s="1"/>
  <c r="X20"/>
  <c r="Y20" s="1"/>
  <c r="X24"/>
  <c r="Y24" s="1"/>
  <c r="X28"/>
  <c r="Y28" s="1"/>
  <c r="U7"/>
  <c r="R37"/>
  <c r="X7"/>
  <c r="Y7" s="1"/>
  <c r="X11"/>
  <c r="Y11" s="1"/>
  <c r="X15"/>
  <c r="Y15" s="1"/>
  <c r="X19"/>
  <c r="Y19" s="1"/>
  <c r="X23"/>
  <c r="Y23" s="1"/>
  <c r="X27"/>
  <c r="Y27" s="1"/>
  <c r="X31"/>
  <c r="Y31" s="1"/>
  <c r="X35"/>
  <c r="Y35" s="1"/>
  <c r="Q37"/>
  <c r="U11"/>
  <c r="U19"/>
  <c r="U27"/>
  <c r="X6"/>
  <c r="Y6" s="1"/>
  <c r="X10"/>
  <c r="Y10" s="1"/>
  <c r="X14"/>
  <c r="Y14" s="1"/>
  <c r="X18"/>
  <c r="Y18" s="1"/>
  <c r="X22"/>
  <c r="Y22" s="1"/>
  <c r="X26"/>
  <c r="Y26" s="1"/>
  <c r="X30"/>
  <c r="Y30" s="1"/>
  <c r="X34"/>
  <c r="Y34" s="1"/>
  <c r="X5"/>
  <c r="Y5" s="1"/>
  <c r="X9"/>
  <c r="Y9" s="1"/>
  <c r="X13"/>
  <c r="Y13" s="1"/>
  <c r="X17"/>
  <c r="Y17" s="1"/>
  <c r="X21"/>
  <c r="Y21" s="1"/>
  <c r="X25"/>
  <c r="Y25" s="1"/>
  <c r="X29"/>
  <c r="Y29" s="1"/>
  <c r="X33"/>
  <c r="Y33" s="1"/>
  <c r="F37"/>
  <c r="U4"/>
  <c r="T5"/>
  <c r="U8"/>
  <c r="T9"/>
  <c r="T37" s="1"/>
  <c r="U12"/>
  <c r="T13"/>
  <c r="U16"/>
  <c r="T17"/>
  <c r="U20"/>
  <c r="T21"/>
  <c r="U24"/>
  <c r="T25"/>
  <c r="U28"/>
  <c r="T29"/>
  <c r="U32"/>
  <c r="T33"/>
  <c r="O37"/>
  <c r="U35"/>
  <c r="I37"/>
  <c r="F37" i="2"/>
  <c r="U6" i="5"/>
  <c r="U10"/>
  <c r="U14"/>
  <c r="U18"/>
  <c r="U22"/>
  <c r="U26"/>
  <c r="U30"/>
  <c r="U34"/>
  <c r="G37" i="4"/>
  <c r="G38" s="1"/>
  <c r="AI6" i="9" l="1"/>
  <c r="AI20"/>
  <c r="AD3"/>
  <c r="W37"/>
  <c r="AI18"/>
  <c r="AI9"/>
  <c r="S37"/>
  <c r="AI21" s="1"/>
  <c r="AI18" i="8"/>
  <c r="AI9"/>
  <c r="W37"/>
  <c r="S37"/>
  <c r="AI21" s="1"/>
  <c r="AI6"/>
  <c r="AI20"/>
  <c r="AD3"/>
  <c r="AK11" i="7"/>
  <c r="R37"/>
  <c r="AI9" s="1"/>
  <c r="Q37"/>
  <c r="AI8" s="1"/>
  <c r="AM6" s="1"/>
  <c r="W37"/>
  <c r="AB37"/>
  <c r="AQ6" s="1"/>
  <c r="AB37" i="6"/>
  <c r="AQ6" s="1"/>
  <c r="AI7"/>
  <c r="AK11" s="1"/>
  <c r="AI19"/>
  <c r="AM18" s="1"/>
  <c r="AK6"/>
  <c r="W37"/>
  <c r="R37"/>
  <c r="Y37" i="5"/>
  <c r="U37"/>
  <c r="AK6" i="9" l="1"/>
  <c r="AK11"/>
  <c r="AK10"/>
  <c r="AK7"/>
  <c r="AI17"/>
  <c r="AM17" s="1"/>
  <c r="AM22" s="1"/>
  <c r="AM18"/>
  <c r="AM19" s="1"/>
  <c r="AK6" i="8"/>
  <c r="AK11"/>
  <c r="AI17"/>
  <c r="AM17" s="1"/>
  <c r="AM22" s="1"/>
  <c r="AM18"/>
  <c r="AM19" s="1"/>
  <c r="AK10"/>
  <c r="AK12" s="1"/>
  <c r="AN10" s="1"/>
  <c r="AN9" s="1"/>
  <c r="AK7"/>
  <c r="AI10" i="7"/>
  <c r="AM7" s="1"/>
  <c r="AM8" s="1"/>
  <c r="AM10" s="1"/>
  <c r="AK10"/>
  <c r="AK12" s="1"/>
  <c r="AK7"/>
  <c r="AI18"/>
  <c r="AM19" s="1"/>
  <c r="AK6"/>
  <c r="AI9" i="6"/>
  <c r="AK7" s="1"/>
  <c r="AK8" s="1"/>
  <c r="AI18"/>
  <c r="AM19" s="1"/>
  <c r="AI10"/>
  <c r="AM7" s="1"/>
  <c r="AM8" s="1"/>
  <c r="AM10" s="1"/>
  <c r="AK8" i="9" l="1"/>
  <c r="AN6" s="1"/>
  <c r="AN5" s="1"/>
  <c r="AK12"/>
  <c r="AN10" s="1"/>
  <c r="AN9" s="1"/>
  <c r="AK8" i="8"/>
  <c r="AN6" s="1"/>
  <c r="AN5" s="1"/>
  <c r="AQ8"/>
  <c r="AQ9" s="1"/>
  <c r="AQ10" s="1"/>
  <c r="AQ11" s="1"/>
  <c r="AM20"/>
  <c r="AM23" s="1"/>
  <c r="AN10" i="7"/>
  <c r="AN9" s="1"/>
  <c r="AM20" s="1"/>
  <c r="AK8"/>
  <c r="AN6" s="1"/>
  <c r="AN5" s="1"/>
  <c r="AK10" i="6"/>
  <c r="AK12" s="1"/>
  <c r="AN10" s="1"/>
  <c r="AN9" s="1"/>
  <c r="AN6"/>
  <c r="AN5" s="1"/>
  <c r="AQ8" i="9" l="1"/>
  <c r="AQ9" s="1"/>
  <c r="AQ10" s="1"/>
  <c r="AQ11" s="1"/>
  <c r="AM20"/>
  <c r="AM21" i="8"/>
  <c r="AM24" s="1"/>
  <c r="AM25" s="1"/>
  <c r="AQ8" i="7"/>
  <c r="AQ9" s="1"/>
  <c r="AQ10" s="1"/>
  <c r="AQ11" s="1"/>
  <c r="AM23"/>
  <c r="AM21"/>
  <c r="AM24" s="1"/>
  <c r="AM20" i="6"/>
  <c r="AM23" s="1"/>
  <c r="AQ8"/>
  <c r="AM23" i="9" l="1"/>
  <c r="AM21"/>
  <c r="AM24" s="1"/>
  <c r="AM25" i="7"/>
  <c r="AQ9" i="6"/>
  <c r="AQ10" s="1"/>
  <c r="AQ11" s="1"/>
  <c r="AM21"/>
  <c r="AM24" s="1"/>
  <c r="AM25" s="1"/>
  <c r="AM25" i="9" l="1"/>
</calcChain>
</file>

<file path=xl/comments1.xml><?xml version="1.0" encoding="utf-8"?>
<comments xmlns="http://schemas.openxmlformats.org/spreadsheetml/2006/main">
  <authors>
    <author>Lenovo</author>
  </authors>
  <commentList>
    <comment ref="Z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X bar
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Z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X bar
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Z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X bar
</t>
        </r>
      </text>
    </comment>
  </commentList>
</comments>
</file>

<file path=xl/comments4.xml><?xml version="1.0" encoding="utf-8"?>
<comments xmlns="http://schemas.openxmlformats.org/spreadsheetml/2006/main">
  <authors>
    <author>Lenovo</author>
  </authors>
  <commentList>
    <comment ref="Z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X bar
</t>
        </r>
      </text>
    </comment>
  </commentList>
</comments>
</file>

<file path=xl/sharedStrings.xml><?xml version="1.0" encoding="utf-8"?>
<sst xmlns="http://schemas.openxmlformats.org/spreadsheetml/2006/main" count="1100" uniqueCount="191">
  <si>
    <t>TABEL KORELASI</t>
  </si>
  <si>
    <t>VARIABEL</t>
  </si>
  <si>
    <t>NO</t>
  </si>
  <si>
    <t>KORELASI</t>
  </si>
  <si>
    <r>
      <t xml:space="preserve">usia </t>
    </r>
    <r>
      <rPr>
        <sz val="11"/>
        <color theme="1"/>
        <rFont val="Calibri"/>
        <family val="2"/>
      </rPr>
      <t>≈ kecepatan servis</t>
    </r>
  </si>
  <si>
    <r>
      <t xml:space="preserve">tinggi badan </t>
    </r>
    <r>
      <rPr>
        <sz val="11"/>
        <color theme="1"/>
        <rFont val="Calibri"/>
        <family val="2"/>
      </rPr>
      <t>≈ kecepatan servis</t>
    </r>
  </si>
  <si>
    <r>
      <t xml:space="preserve">berat badan </t>
    </r>
    <r>
      <rPr>
        <sz val="11"/>
        <color theme="1"/>
        <rFont val="Calibri"/>
        <family val="2"/>
      </rPr>
      <t>≈ kecepatan servis</t>
    </r>
  </si>
  <si>
    <r>
      <t xml:space="preserve">BMI </t>
    </r>
    <r>
      <rPr>
        <sz val="11"/>
        <color theme="1"/>
        <rFont val="Calibri"/>
        <family val="2"/>
      </rPr>
      <t>≈ kecepatan servis</t>
    </r>
  </si>
  <si>
    <t>first round roland garros 2017</t>
  </si>
  <si>
    <t>number</t>
  </si>
  <si>
    <t>players name</t>
  </si>
  <si>
    <t>country</t>
  </si>
  <si>
    <t>year of birth</t>
  </si>
  <si>
    <t>age</t>
  </si>
  <si>
    <t>height in metres</t>
  </si>
  <si>
    <t>weight in Kilos</t>
  </si>
  <si>
    <t>BMI</t>
  </si>
  <si>
    <t>BMI intrepertation (WHO)</t>
  </si>
  <si>
    <t>ATP ranking (singles)</t>
  </si>
  <si>
    <t>average serve speed (mile/hour)</t>
  </si>
  <si>
    <t>average speed</t>
  </si>
  <si>
    <t>aces</t>
  </si>
  <si>
    <t>average ace</t>
  </si>
  <si>
    <t>(X2)</t>
  </si>
  <si>
    <t>(X3)</t>
  </si>
  <si>
    <t>(X4)</t>
  </si>
  <si>
    <t>(X5)</t>
  </si>
  <si>
    <t>babak 1</t>
  </si>
  <si>
    <t>babak 2</t>
  </si>
  <si>
    <t>babak ke 3</t>
  </si>
  <si>
    <t>babak 3</t>
  </si>
  <si>
    <t>CUEVAS,</t>
  </si>
  <si>
    <t>pablo</t>
  </si>
  <si>
    <t>URU</t>
  </si>
  <si>
    <t>VESELY,</t>
  </si>
  <si>
    <t>jiri</t>
  </si>
  <si>
    <t>CZE</t>
  </si>
  <si>
    <t>FOGNINI,</t>
  </si>
  <si>
    <t>fabio</t>
  </si>
  <si>
    <t>ITA</t>
  </si>
  <si>
    <t>BAUTISTA AGUT,</t>
  </si>
  <si>
    <t>roberto</t>
  </si>
  <si>
    <t>ESP</t>
  </si>
  <si>
    <t>THIEM,</t>
  </si>
  <si>
    <t>dominic</t>
  </si>
  <si>
    <t>AUT</t>
  </si>
  <si>
    <t>DEL POTRO,</t>
  </si>
  <si>
    <t>juan martin</t>
  </si>
  <si>
    <t>ARG</t>
  </si>
  <si>
    <t>GOFFIN,</t>
  </si>
  <si>
    <t>david</t>
  </si>
  <si>
    <t>BEL</t>
  </si>
  <si>
    <t>RAONIC,</t>
  </si>
  <si>
    <t>milos</t>
  </si>
  <si>
    <t>CAN</t>
  </si>
  <si>
    <t>NADAL,</t>
  </si>
  <si>
    <t>rafael</t>
  </si>
  <si>
    <t>CILIC,</t>
  </si>
  <si>
    <t>marin</t>
  </si>
  <si>
    <t>CRO</t>
  </si>
  <si>
    <t>BASILASHVILI,</t>
  </si>
  <si>
    <t xml:space="preserve">nicholas </t>
  </si>
  <si>
    <t>GEO</t>
  </si>
  <si>
    <t>WAWWRINKA,</t>
  </si>
  <si>
    <t>stan</t>
  </si>
  <si>
    <t>SUI</t>
  </si>
  <si>
    <t>DJOKOVIC,</t>
  </si>
  <si>
    <t>novak</t>
  </si>
  <si>
    <t>SRB</t>
  </si>
  <si>
    <t>CHUNG,</t>
  </si>
  <si>
    <t>hyeon</t>
  </si>
  <si>
    <t>KOR</t>
  </si>
  <si>
    <t>MURRAY</t>
  </si>
  <si>
    <t>andy</t>
  </si>
  <si>
    <t>GBR</t>
  </si>
  <si>
    <t>SCHWARTZMAN,</t>
  </si>
  <si>
    <t>diego</t>
  </si>
  <si>
    <t>ANDERSON,</t>
  </si>
  <si>
    <t>kevin</t>
  </si>
  <si>
    <t>RSA</t>
  </si>
  <si>
    <t>DIMITROV,</t>
  </si>
  <si>
    <t>grigor</t>
  </si>
  <si>
    <t>BUL</t>
  </si>
  <si>
    <t>GASQUET,</t>
  </si>
  <si>
    <t>richard</t>
  </si>
  <si>
    <t>FRA</t>
  </si>
  <si>
    <t>NISHIKORI,</t>
  </si>
  <si>
    <t>kei</t>
  </si>
  <si>
    <t>JPN</t>
  </si>
  <si>
    <t>EDMUND,</t>
  </si>
  <si>
    <t>kyle</t>
  </si>
  <si>
    <t>POULINE,</t>
  </si>
  <si>
    <t>lucas</t>
  </si>
  <si>
    <t>MONFILS,</t>
  </si>
  <si>
    <t>gael</t>
  </si>
  <si>
    <t>VERDASCO,</t>
  </si>
  <si>
    <t>fernando</t>
  </si>
  <si>
    <t>ZEBALLOS,</t>
  </si>
  <si>
    <t>horacio</t>
  </si>
  <si>
    <t>CARRENO BUSTA,</t>
  </si>
  <si>
    <t>KHACHANOV,</t>
  </si>
  <si>
    <t>karen</t>
  </si>
  <si>
    <t>RUS</t>
  </si>
  <si>
    <t>GARCIA-LOPEZ,</t>
  </si>
  <si>
    <t>guillermo</t>
  </si>
  <si>
    <t>ISNER</t>
  </si>
  <si>
    <t>john</t>
  </si>
  <si>
    <t>USA</t>
  </si>
  <si>
    <t>LOPEZ</t>
  </si>
  <si>
    <t>feliciano</t>
  </si>
  <si>
    <t>JOHNSON</t>
  </si>
  <si>
    <t>steve</t>
  </si>
  <si>
    <t>RAMOS-VINOLAS</t>
  </si>
  <si>
    <t>albert</t>
  </si>
  <si>
    <t>Ʃ</t>
  </si>
  <si>
    <t>X bar</t>
  </si>
  <si>
    <t>(Y)</t>
  </si>
  <si>
    <t>persamaan regresi</t>
  </si>
  <si>
    <t>ƩY =</t>
  </si>
  <si>
    <r>
      <t>an + b</t>
    </r>
    <r>
      <rPr>
        <sz val="11"/>
        <color theme="1"/>
        <rFont val="Calibri"/>
        <family val="2"/>
      </rPr>
      <t>₁ Ʃ X₁ + b₂ ƩX₂</t>
    </r>
  </si>
  <si>
    <r>
      <t>(X</t>
    </r>
    <r>
      <rPr>
        <sz val="11"/>
        <color theme="1"/>
        <rFont val="Calibri"/>
        <family val="2"/>
      </rPr>
      <t>₁</t>
    </r>
    <r>
      <rPr>
        <sz val="11"/>
        <color theme="1"/>
        <rFont val="Calibri"/>
        <family val="2"/>
        <scheme val="minor"/>
      </rPr>
      <t>)</t>
    </r>
  </si>
  <si>
    <r>
      <t>(X</t>
    </r>
    <r>
      <rPr>
        <sz val="11"/>
        <color theme="1"/>
        <rFont val="Calibri"/>
        <family val="2"/>
      </rPr>
      <t>₂</t>
    </r>
    <r>
      <rPr>
        <sz val="11"/>
        <color theme="1"/>
        <rFont val="Calibri"/>
        <family val="2"/>
        <scheme val="minor"/>
      </rPr>
      <t>)</t>
    </r>
  </si>
  <si>
    <r>
      <t>X</t>
    </r>
    <r>
      <rPr>
        <sz val="11"/>
        <color theme="1"/>
        <rFont val="Calibri"/>
        <family val="2"/>
      </rPr>
      <t>₁²</t>
    </r>
  </si>
  <si>
    <r>
      <t>X</t>
    </r>
    <r>
      <rPr>
        <sz val="11"/>
        <color theme="1"/>
        <rFont val="Calibri"/>
        <family val="2"/>
      </rPr>
      <t>₂²</t>
    </r>
  </si>
  <si>
    <r>
      <t>X</t>
    </r>
    <r>
      <rPr>
        <sz val="11"/>
        <color theme="1"/>
        <rFont val="Calibri"/>
        <family val="2"/>
      </rPr>
      <t>₁</t>
    </r>
    <r>
      <rPr>
        <sz val="11"/>
        <color theme="1"/>
        <rFont val="Calibri"/>
        <family val="2"/>
        <scheme val="minor"/>
      </rPr>
      <t xml:space="preserve">  X</t>
    </r>
    <r>
      <rPr>
        <sz val="11"/>
        <color theme="1"/>
        <rFont val="Calibri"/>
        <family val="2"/>
      </rPr>
      <t>₂</t>
    </r>
  </si>
  <si>
    <r>
      <t>X</t>
    </r>
    <r>
      <rPr>
        <sz val="11"/>
        <color theme="1"/>
        <rFont val="Calibri"/>
        <family val="2"/>
      </rPr>
      <t>₁</t>
    </r>
    <r>
      <rPr>
        <sz val="11"/>
        <color theme="1"/>
        <rFont val="Calibri"/>
        <family val="2"/>
        <scheme val="minor"/>
      </rPr>
      <t xml:space="preserve">   Y</t>
    </r>
  </si>
  <si>
    <r>
      <t>X</t>
    </r>
    <r>
      <rPr>
        <sz val="11"/>
        <color theme="1"/>
        <rFont val="Calibri"/>
        <family val="2"/>
      </rPr>
      <t>₂</t>
    </r>
    <r>
      <rPr>
        <sz val="11"/>
        <color theme="1"/>
        <rFont val="Calibri"/>
        <family val="2"/>
        <scheme val="minor"/>
      </rPr>
      <t xml:space="preserve">   Y</t>
    </r>
  </si>
  <si>
    <t>ƩX₁Y =</t>
  </si>
  <si>
    <r>
      <t>a</t>
    </r>
    <r>
      <rPr>
        <sz val="11"/>
        <color theme="1"/>
        <rFont val="Calibri"/>
        <family val="2"/>
      </rPr>
      <t>ƩX₁ + b₁ ƩX₁² + b₂ ƩX₁X₂</t>
    </r>
  </si>
  <si>
    <t>i</t>
  </si>
  <si>
    <t>ii</t>
  </si>
  <si>
    <t>iii</t>
  </si>
  <si>
    <t>ƩX₂Y =</t>
  </si>
  <si>
    <r>
      <t>a</t>
    </r>
    <r>
      <rPr>
        <sz val="11"/>
        <color theme="1"/>
        <rFont val="Calibri"/>
        <family val="2"/>
      </rPr>
      <t>ƩX₂ + b₁ ƩX₁ X₂ + b₂ ƩX₂²</t>
    </r>
  </si>
  <si>
    <t>=</t>
  </si>
  <si>
    <r>
      <t>60.22a + 113.52b</t>
    </r>
    <r>
      <rPr>
        <sz val="11"/>
        <color theme="1"/>
        <rFont val="Calibri"/>
        <family val="2"/>
      </rPr>
      <t>₁ + 5011.66b₂</t>
    </r>
  </si>
  <si>
    <r>
      <t>2653.70a + 5011.66b</t>
    </r>
    <r>
      <rPr>
        <sz val="11"/>
        <color theme="1"/>
        <rFont val="Calibri"/>
        <family val="2"/>
      </rPr>
      <t>₁ + 222310.49b₂</t>
    </r>
  </si>
  <si>
    <t>langkah pertama</t>
  </si>
  <si>
    <r>
      <t>32a + 60.22b</t>
    </r>
    <r>
      <rPr>
        <sz val="11"/>
        <color theme="1"/>
        <rFont val="Calibri"/>
        <family val="2"/>
      </rPr>
      <t>₁ + 2653.70b₂</t>
    </r>
  </si>
  <si>
    <r>
      <t>32a + 60.22b</t>
    </r>
    <r>
      <rPr>
        <sz val="11"/>
        <color theme="1"/>
        <rFont val="Calibri"/>
        <family val="2"/>
      </rPr>
      <t>₁ + 2653.70b₂  I x 1.882</t>
    </r>
  </si>
  <si>
    <t>ambil persamaan (i) dan (ii) untuk menghilangkan a dengan mengalikan persamaan (i) dengan 60.22/32</t>
  </si>
  <si>
    <t>persamaan (i) yang baru</t>
  </si>
  <si>
    <t>persamaan (ii)</t>
  </si>
  <si>
    <t>(-)</t>
  </si>
  <si>
    <r>
      <t>-53.3b</t>
    </r>
    <r>
      <rPr>
        <sz val="11"/>
        <color theme="1"/>
        <rFont val="Calibri"/>
        <family val="2"/>
      </rPr>
      <t>₁ - 517.4b₂</t>
    </r>
  </si>
  <si>
    <r>
      <t>60.22a + 113.33b</t>
    </r>
    <r>
      <rPr>
        <sz val="11"/>
        <color theme="1"/>
        <rFont val="Calibri"/>
        <family val="2"/>
      </rPr>
      <t xml:space="preserve">₁ + 4494.26b₂  </t>
    </r>
  </si>
  <si>
    <t>Ỳ</t>
  </si>
  <si>
    <r>
      <t>Y-</t>
    </r>
    <r>
      <rPr>
        <sz val="11"/>
        <color theme="1"/>
        <rFont val="Calibri"/>
        <family val="2"/>
      </rPr>
      <t>Ỳ</t>
    </r>
  </si>
  <si>
    <r>
      <t>(Y-</t>
    </r>
    <r>
      <rPr>
        <sz val="11"/>
        <color theme="1"/>
        <rFont val="Calibri"/>
        <family val="2"/>
      </rPr>
      <t>Ỳ)²</t>
    </r>
  </si>
  <si>
    <r>
      <t>Y</t>
    </r>
    <r>
      <rPr>
        <sz val="11"/>
        <color theme="1"/>
        <rFont val="Calibri"/>
        <family val="2"/>
      </rPr>
      <t>²</t>
    </r>
  </si>
  <si>
    <t>a</t>
  </si>
  <si>
    <r>
      <t>X</t>
    </r>
    <r>
      <rPr>
        <sz val="11"/>
        <color theme="1"/>
        <rFont val="Calibri"/>
        <family val="2"/>
      </rPr>
      <t>²</t>
    </r>
  </si>
  <si>
    <r>
      <t>X</t>
    </r>
    <r>
      <rPr>
        <sz val="11"/>
        <color theme="1"/>
        <rFont val="Calibri"/>
        <family val="2"/>
        <scheme val="minor"/>
      </rPr>
      <t xml:space="preserve">  Y</t>
    </r>
  </si>
  <si>
    <t>X</t>
  </si>
  <si>
    <t>ƩY</t>
  </si>
  <si>
    <t>ƩX</t>
  </si>
  <si>
    <t>ƩX²</t>
  </si>
  <si>
    <t>ƩXY</t>
  </si>
  <si>
    <t>(ƩX)²</t>
  </si>
  <si>
    <t>n</t>
  </si>
  <si>
    <t>a=</t>
  </si>
  <si>
    <t>b=</t>
  </si>
  <si>
    <t>170.6381-0.02249X</t>
  </si>
  <si>
    <t>model regresi</t>
  </si>
  <si>
    <t>uji F</t>
  </si>
  <si>
    <t>(ƩY)²</t>
  </si>
  <si>
    <t>ƩY²</t>
  </si>
  <si>
    <r>
      <t>SS</t>
    </r>
    <r>
      <rPr>
        <sz val="11"/>
        <color theme="1"/>
        <rFont val="Calibri"/>
        <family val="2"/>
      </rPr>
      <t>ₐ</t>
    </r>
  </si>
  <si>
    <r>
      <t>SS</t>
    </r>
    <r>
      <rPr>
        <i/>
        <sz val="9"/>
        <color theme="1"/>
        <rFont val="Calibri"/>
        <family val="2"/>
        <scheme val="minor"/>
      </rPr>
      <t>b/a</t>
    </r>
  </si>
  <si>
    <r>
      <t>SS</t>
    </r>
    <r>
      <rPr>
        <i/>
        <sz val="9"/>
        <color theme="1"/>
        <rFont val="Calibri"/>
        <family val="2"/>
        <scheme val="minor"/>
      </rPr>
      <t>sisa</t>
    </r>
  </si>
  <si>
    <r>
      <t>MS</t>
    </r>
    <r>
      <rPr>
        <sz val="11"/>
        <color theme="1"/>
        <rFont val="Calibri"/>
        <family val="2"/>
      </rPr>
      <t>ₐ</t>
    </r>
  </si>
  <si>
    <t>dk SSₐ</t>
  </si>
  <si>
    <r>
      <t>MS</t>
    </r>
    <r>
      <rPr>
        <i/>
        <sz val="8"/>
        <color theme="1"/>
        <rFont val="Calibri"/>
        <family val="2"/>
        <scheme val="minor"/>
      </rPr>
      <t>b/a</t>
    </r>
  </si>
  <si>
    <r>
      <t>MS</t>
    </r>
    <r>
      <rPr>
        <i/>
        <sz val="9"/>
        <color theme="1"/>
        <rFont val="Calibri"/>
        <family val="2"/>
        <scheme val="minor"/>
      </rPr>
      <t>sisa</t>
    </r>
  </si>
  <si>
    <r>
      <t>dk SS</t>
    </r>
    <r>
      <rPr>
        <i/>
        <sz val="9"/>
        <color theme="1"/>
        <rFont val="Calibri"/>
        <family val="2"/>
        <scheme val="minor"/>
      </rPr>
      <t>sisa</t>
    </r>
  </si>
  <si>
    <t>F hitung</t>
  </si>
  <si>
    <t xml:space="preserve"> </t>
  </si>
  <si>
    <t>X-Xbar</t>
  </si>
  <si>
    <r>
      <t>(X-Xbar)</t>
    </r>
    <r>
      <rPr>
        <sz val="11"/>
        <color theme="1"/>
        <rFont val="Calibri"/>
        <family val="2"/>
      </rPr>
      <t>²</t>
    </r>
  </si>
  <si>
    <t>Ῡ</t>
  </si>
  <si>
    <r>
      <t>Y-</t>
    </r>
    <r>
      <rPr>
        <sz val="11"/>
        <color theme="1"/>
        <rFont val="Calibri"/>
        <family val="2"/>
      </rPr>
      <t>Ῡ</t>
    </r>
  </si>
  <si>
    <r>
      <t>(Y-</t>
    </r>
    <r>
      <rPr>
        <sz val="11"/>
        <color theme="1"/>
        <rFont val="Calibri"/>
        <family val="2"/>
      </rPr>
      <t>Ῡ)²</t>
    </r>
  </si>
  <si>
    <t>S y kuadrat</t>
  </si>
  <si>
    <t>S x kuadrat</t>
  </si>
  <si>
    <t>S yx kuadrat</t>
  </si>
  <si>
    <t>r</t>
  </si>
  <si>
    <r>
      <t>r</t>
    </r>
    <r>
      <rPr>
        <sz val="11"/>
        <color theme="1"/>
        <rFont val="Calibri"/>
        <family val="2"/>
      </rPr>
      <t>²</t>
    </r>
  </si>
  <si>
    <t>7.2886-86.4624X</t>
  </si>
  <si>
    <t>3rd round roland garros 2017</t>
  </si>
  <si>
    <t>135.8852-1.4598X</t>
  </si>
  <si>
    <t>106.7862-0.7623X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</si>
</sst>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 wrapText="1"/>
    </xf>
    <xf numFmtId="0" fontId="0" fillId="0" borderId="1" xfId="0" applyBorder="1" applyAlignment="1">
      <alignment horizontal="left"/>
    </xf>
    <xf numFmtId="2" fontId="0" fillId="0" borderId="0" xfId="0" applyNumberFormat="1" applyBorder="1" applyAlignment="1">
      <alignment horizontal="center"/>
    </xf>
    <xf numFmtId="0" fontId="1" fillId="0" borderId="0" xfId="0" applyFont="1" applyFill="1"/>
    <xf numFmtId="0" fontId="0" fillId="0" borderId="3" xfId="0" applyFill="1" applyBorder="1"/>
    <xf numFmtId="2" fontId="0" fillId="0" borderId="3" xfId="0" applyNumberFormat="1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0" fontId="0" fillId="0" borderId="8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8" xfId="0" applyNumberFormat="1" applyFill="1" applyBorder="1"/>
    <xf numFmtId="2" fontId="0" fillId="0" borderId="9" xfId="0" applyNumberFormat="1" applyFill="1" applyBorder="1"/>
    <xf numFmtId="1" fontId="0" fillId="0" borderId="8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4" xfId="0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0" fontId="0" fillId="0" borderId="18" xfId="0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3" borderId="0" xfId="0" applyFill="1" applyBorder="1" applyAlignment="1">
      <alignment horizontal="right"/>
    </xf>
    <xf numFmtId="0" fontId="0" fillId="3" borderId="19" xfId="0" applyFill="1" applyBorder="1"/>
    <xf numFmtId="0" fontId="1" fillId="0" borderId="18" xfId="0" applyFont="1" applyFill="1" applyBorder="1"/>
    <xf numFmtId="2" fontId="0" fillId="0" borderId="0" xfId="0" applyNumberFormat="1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21" xfId="0" applyFill="1" applyBorder="1"/>
    <xf numFmtId="0" fontId="0" fillId="0" borderId="0" xfId="0" applyFill="1" applyAlignment="1"/>
    <xf numFmtId="2" fontId="0" fillId="0" borderId="19" xfId="0" applyNumberFormat="1" applyFill="1" applyBorder="1"/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/>
    <xf numFmtId="0" fontId="0" fillId="0" borderId="21" xfId="0" applyFill="1" applyBorder="1"/>
    <xf numFmtId="0" fontId="0" fillId="4" borderId="0" xfId="0" applyFill="1" applyBorder="1" applyAlignment="1">
      <alignment horizontal="right"/>
    </xf>
    <xf numFmtId="0" fontId="0" fillId="4" borderId="19" xfId="0" applyFill="1" applyBorder="1"/>
    <xf numFmtId="0" fontId="0" fillId="3" borderId="18" xfId="0" applyFill="1" applyBorder="1"/>
    <xf numFmtId="0" fontId="0" fillId="4" borderId="1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21" xfId="0" applyFill="1" applyBorder="1"/>
    <xf numFmtId="0" fontId="0" fillId="4" borderId="18" xfId="0" applyFill="1" applyBorder="1"/>
    <xf numFmtId="0" fontId="0" fillId="4" borderId="16" xfId="0" applyFill="1" applyBorder="1" applyAlignment="1"/>
    <xf numFmtId="0" fontId="0" fillId="4" borderId="2" xfId="0" applyFill="1" applyBorder="1" applyAlignment="1"/>
    <xf numFmtId="0" fontId="0" fillId="4" borderId="17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B13" sqref="B13"/>
    </sheetView>
  </sheetViews>
  <sheetFormatPr defaultRowHeight="15"/>
  <cols>
    <col min="1" max="1" width="4.5703125" customWidth="1"/>
    <col min="2" max="2" width="31.42578125" customWidth="1"/>
    <col min="3" max="3" width="9.140625" style="1"/>
  </cols>
  <sheetData>
    <row r="1" spans="1:3">
      <c r="A1" t="s">
        <v>0</v>
      </c>
    </row>
    <row r="3" spans="1:3">
      <c r="A3" t="s">
        <v>2</v>
      </c>
      <c r="B3" t="s">
        <v>1</v>
      </c>
      <c r="C3" s="1" t="s">
        <v>3</v>
      </c>
    </row>
    <row r="4" spans="1:3">
      <c r="A4">
        <v>1</v>
      </c>
      <c r="B4" t="s">
        <v>4</v>
      </c>
      <c r="C4" s="1">
        <v>-9.4999999999999998E-3</v>
      </c>
    </row>
    <row r="5" spans="1:3">
      <c r="A5">
        <v>2</v>
      </c>
      <c r="B5" t="s">
        <v>5</v>
      </c>
      <c r="C5" s="1">
        <v>0.74570000000000003</v>
      </c>
    </row>
    <row r="6" spans="1:3">
      <c r="A6">
        <v>3</v>
      </c>
      <c r="B6" t="s">
        <v>6</v>
      </c>
      <c r="C6" s="1">
        <v>0.71350000000000002</v>
      </c>
    </row>
    <row r="7" spans="1:3">
      <c r="A7">
        <v>4</v>
      </c>
      <c r="B7" t="s">
        <v>7</v>
      </c>
      <c r="C7" s="1">
        <v>0.19439999999999999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8"/>
  <sheetViews>
    <sheetView zoomScale="80" zoomScaleNormal="80" workbookViewId="0">
      <pane xSplit="2" ySplit="3" topLeftCell="C4" activePane="bottomRight" state="frozenSplit"/>
      <selection pane="topRight" activeCell="E1" sqref="E1"/>
      <selection pane="bottomLeft" activeCell="A4" sqref="A4"/>
      <selection pane="bottomRight" activeCell="B1" sqref="B1:P1048576"/>
    </sheetView>
  </sheetViews>
  <sheetFormatPr defaultRowHeight="15"/>
  <cols>
    <col min="1" max="1" width="0" hidden="1" customWidth="1"/>
    <col min="2" max="2" width="11.42578125" style="10" customWidth="1"/>
    <col min="3" max="3" width="17.7109375" bestFit="1" customWidth="1"/>
    <col min="4" max="4" width="19" customWidth="1"/>
    <col min="5" max="6" width="9.140625" style="1"/>
    <col min="7" max="7" width="7.140625" style="1" bestFit="1" customWidth="1"/>
    <col min="8" max="8" width="11" style="1" customWidth="1"/>
    <col min="9" max="9" width="10.42578125" style="1" customWidth="1"/>
    <col min="10" max="10" width="12.42578125" style="1" bestFit="1" customWidth="1"/>
    <col min="11" max="11" width="17.7109375" style="1" bestFit="1" customWidth="1"/>
    <col min="12" max="12" width="9.140625" hidden="1" customWidth="1"/>
    <col min="13" max="14" width="12.42578125" customWidth="1"/>
    <col min="15" max="16" width="12.42578125" style="1" customWidth="1"/>
    <col min="17" max="19" width="0" style="1" hidden="1" customWidth="1"/>
    <col min="20" max="20" width="9.28515625" style="1" hidden="1" customWidth="1"/>
  </cols>
  <sheetData>
    <row r="1" spans="1:20" ht="26.25">
      <c r="B1" s="2" t="s">
        <v>8</v>
      </c>
    </row>
    <row r="2" spans="1:20" s="3" customFormat="1" ht="46.5" customHeight="1">
      <c r="B2" s="31" t="s">
        <v>9</v>
      </c>
      <c r="C2" s="30" t="s">
        <v>10</v>
      </c>
      <c r="D2" s="30"/>
      <c r="E2" s="30" t="s">
        <v>11</v>
      </c>
      <c r="F2" s="30" t="s">
        <v>12</v>
      </c>
      <c r="G2" s="3" t="s">
        <v>13</v>
      </c>
      <c r="H2" s="3" t="s">
        <v>14</v>
      </c>
      <c r="I2" s="3" t="s">
        <v>15</v>
      </c>
      <c r="J2" s="3" t="s">
        <v>16</v>
      </c>
      <c r="K2" s="30" t="s">
        <v>17</v>
      </c>
      <c r="L2" s="3" t="s">
        <v>18</v>
      </c>
      <c r="M2" s="3" t="s">
        <v>19</v>
      </c>
      <c r="N2" s="3" t="s">
        <v>19</v>
      </c>
      <c r="O2" s="3" t="s">
        <v>19</v>
      </c>
      <c r="P2" s="30" t="s">
        <v>20</v>
      </c>
      <c r="Q2" s="3" t="s">
        <v>21</v>
      </c>
      <c r="R2" s="3" t="s">
        <v>21</v>
      </c>
      <c r="S2" s="3" t="s">
        <v>21</v>
      </c>
      <c r="T2" s="30" t="s">
        <v>22</v>
      </c>
    </row>
    <row r="3" spans="1:20" s="3" customFormat="1">
      <c r="B3" s="31"/>
      <c r="C3" s="30"/>
      <c r="D3" s="30"/>
      <c r="E3" s="30"/>
      <c r="F3" s="30"/>
      <c r="H3" s="3" t="s">
        <v>23</v>
      </c>
      <c r="I3" s="3" t="s">
        <v>24</v>
      </c>
      <c r="J3" s="3" t="s">
        <v>25</v>
      </c>
      <c r="K3" s="30"/>
      <c r="L3" s="3" t="s">
        <v>26</v>
      </c>
      <c r="M3" s="3" t="s">
        <v>27</v>
      </c>
      <c r="N3" s="3" t="s">
        <v>28</v>
      </c>
      <c r="O3" s="3" t="s">
        <v>29</v>
      </c>
      <c r="P3" s="30"/>
      <c r="Q3" s="3" t="s">
        <v>27</v>
      </c>
      <c r="R3" s="3" t="s">
        <v>28</v>
      </c>
      <c r="S3" s="3" t="s">
        <v>30</v>
      </c>
      <c r="T3" s="30"/>
    </row>
    <row r="4" spans="1:20" s="5" customFormat="1">
      <c r="A4" s="5">
        <v>1</v>
      </c>
      <c r="B4" s="6">
        <v>1</v>
      </c>
      <c r="C4" s="5" t="s">
        <v>31</v>
      </c>
      <c r="D4" s="5" t="s">
        <v>32</v>
      </c>
      <c r="E4" s="6" t="s">
        <v>33</v>
      </c>
      <c r="F4" s="7">
        <v>1986</v>
      </c>
      <c r="G4" s="7">
        <f ca="1">YEAR(TODAY())-F4</f>
        <v>31</v>
      </c>
      <c r="H4" s="8">
        <v>1.8</v>
      </c>
      <c r="I4" s="8">
        <v>80</v>
      </c>
      <c r="J4" s="8">
        <f t="shared" ref="J4:J35" si="0">I4/(H4^2)</f>
        <v>24.691358024691358</v>
      </c>
      <c r="K4" s="8" t="str">
        <f>IF(J4&lt;19,"skinny",IF(J4&lt;25,"normal",IF(J4&lt;30,"overweight",IF(J4&lt;35,"obesity level I",IF(J4&lt;40,"obesity level II","obesity level III")))))</f>
        <v>normal</v>
      </c>
      <c r="L4" s="6">
        <v>23</v>
      </c>
      <c r="M4" s="6">
        <v>162</v>
      </c>
      <c r="N4" s="6">
        <v>162</v>
      </c>
      <c r="O4" s="6">
        <v>165</v>
      </c>
      <c r="P4" s="8">
        <f>SUM(M4:O4)/3</f>
        <v>163</v>
      </c>
      <c r="Q4" s="6">
        <v>7</v>
      </c>
      <c r="R4" s="6">
        <v>2</v>
      </c>
      <c r="S4" s="6">
        <v>0</v>
      </c>
      <c r="T4" s="8">
        <f>SUM(Q4:S4)/3</f>
        <v>3</v>
      </c>
    </row>
    <row r="5" spans="1:20" s="5" customFormat="1">
      <c r="A5" s="5">
        <v>4</v>
      </c>
      <c r="B5" s="6">
        <v>2</v>
      </c>
      <c r="C5" s="5" t="s">
        <v>34</v>
      </c>
      <c r="D5" s="5" t="s">
        <v>35</v>
      </c>
      <c r="E5" s="6" t="s">
        <v>36</v>
      </c>
      <c r="F5" s="7">
        <v>1993</v>
      </c>
      <c r="G5" s="9">
        <f t="shared" ref="G5:G35" ca="1" si="1">YEAR(TODAY())-F5</f>
        <v>24</v>
      </c>
      <c r="H5" s="8">
        <v>1.98</v>
      </c>
      <c r="I5" s="8">
        <v>92.3</v>
      </c>
      <c r="J5" s="8">
        <f t="shared" si="0"/>
        <v>23.543515967758392</v>
      </c>
      <c r="K5" s="8" t="str">
        <f t="shared" ref="K5:K35" si="2">IF(J5&lt;19,"skinny",IF(J5&lt;25,"normal",IF(J5&lt;30,"overweight",IF(J5&lt;35,"obesity level I",IF(J5&lt;40,"obesity level II","obesity level III")))))</f>
        <v>normal</v>
      </c>
      <c r="L5" s="6">
        <v>57</v>
      </c>
      <c r="M5" s="6">
        <v>179</v>
      </c>
      <c r="N5" s="6">
        <v>179</v>
      </c>
      <c r="O5" s="6">
        <v>176</v>
      </c>
      <c r="P5" s="8">
        <f t="shared" ref="P5:P35" si="3">SUM(M5:O5)/3</f>
        <v>178</v>
      </c>
      <c r="Q5" s="6">
        <v>13</v>
      </c>
      <c r="R5" s="6">
        <v>13</v>
      </c>
      <c r="S5" s="6">
        <v>5</v>
      </c>
      <c r="T5" s="8">
        <f t="shared" ref="T5:T35" si="4">SUM(Q5:S5)/3</f>
        <v>10.333333333333334</v>
      </c>
    </row>
    <row r="6" spans="1:20" s="5" customFormat="1">
      <c r="A6" s="5">
        <v>11</v>
      </c>
      <c r="B6" s="6">
        <v>3</v>
      </c>
      <c r="C6" s="5" t="s">
        <v>37</v>
      </c>
      <c r="D6" s="5" t="s">
        <v>38</v>
      </c>
      <c r="E6" s="6" t="s">
        <v>39</v>
      </c>
      <c r="F6" s="7">
        <v>1987</v>
      </c>
      <c r="G6" s="9">
        <f t="shared" ca="1" si="1"/>
        <v>30</v>
      </c>
      <c r="H6" s="8">
        <v>1.78</v>
      </c>
      <c r="I6" s="8">
        <v>74.099999999999994</v>
      </c>
      <c r="J6" s="8">
        <f t="shared" si="0"/>
        <v>23.387198586037115</v>
      </c>
      <c r="K6" s="8" t="str">
        <f t="shared" si="2"/>
        <v>normal</v>
      </c>
      <c r="L6" s="6">
        <v>29</v>
      </c>
      <c r="M6" s="6">
        <v>158</v>
      </c>
      <c r="N6" s="6">
        <v>160</v>
      </c>
      <c r="O6" s="6">
        <v>161</v>
      </c>
      <c r="P6" s="8">
        <f t="shared" si="3"/>
        <v>159.66666666666666</v>
      </c>
      <c r="Q6" s="6">
        <v>3</v>
      </c>
      <c r="R6" s="6">
        <v>5</v>
      </c>
      <c r="S6" s="6">
        <v>0</v>
      </c>
      <c r="T6" s="8">
        <f t="shared" si="4"/>
        <v>2.6666666666666665</v>
      </c>
    </row>
    <row r="7" spans="1:20" s="5" customFormat="1">
      <c r="A7" s="5">
        <v>13</v>
      </c>
      <c r="B7" s="6">
        <v>4</v>
      </c>
      <c r="C7" s="5" t="s">
        <v>40</v>
      </c>
      <c r="D7" s="5" t="s">
        <v>41</v>
      </c>
      <c r="E7" s="6" t="s">
        <v>42</v>
      </c>
      <c r="F7" s="7">
        <v>1988</v>
      </c>
      <c r="G7" s="9">
        <f t="shared" ca="1" si="1"/>
        <v>29</v>
      </c>
      <c r="H7" s="8">
        <v>1.83</v>
      </c>
      <c r="I7" s="8">
        <v>76.400000000000006</v>
      </c>
      <c r="J7" s="8">
        <f t="shared" si="0"/>
        <v>22.813461136492577</v>
      </c>
      <c r="K7" s="8" t="str">
        <f t="shared" si="2"/>
        <v>normal</v>
      </c>
      <c r="L7" s="6">
        <v>18</v>
      </c>
      <c r="M7" s="6">
        <v>154</v>
      </c>
      <c r="N7" s="6">
        <v>154</v>
      </c>
      <c r="O7" s="6">
        <v>156</v>
      </c>
      <c r="P7" s="8">
        <f t="shared" si="3"/>
        <v>154.66666666666666</v>
      </c>
      <c r="Q7" s="6">
        <v>3</v>
      </c>
      <c r="R7" s="6">
        <v>3</v>
      </c>
      <c r="S7" s="6">
        <v>4</v>
      </c>
      <c r="T7" s="8">
        <f t="shared" si="4"/>
        <v>3.3333333333333335</v>
      </c>
    </row>
    <row r="8" spans="1:20" s="5" customFormat="1">
      <c r="A8" s="5">
        <v>14</v>
      </c>
      <c r="B8" s="6">
        <v>5</v>
      </c>
      <c r="C8" s="5" t="s">
        <v>43</v>
      </c>
      <c r="D8" s="5" t="s">
        <v>44</v>
      </c>
      <c r="E8" s="6" t="s">
        <v>45</v>
      </c>
      <c r="F8" s="7">
        <v>1993</v>
      </c>
      <c r="G8" s="9">
        <f t="shared" ca="1" si="1"/>
        <v>24</v>
      </c>
      <c r="H8" s="8">
        <v>1.85</v>
      </c>
      <c r="I8" s="8">
        <v>81.8</v>
      </c>
      <c r="J8" s="8">
        <f t="shared" si="0"/>
        <v>23.900657414170926</v>
      </c>
      <c r="K8" s="8" t="str">
        <f t="shared" si="2"/>
        <v>normal</v>
      </c>
      <c r="L8" s="6">
        <v>7</v>
      </c>
      <c r="M8" s="6">
        <v>171</v>
      </c>
      <c r="N8" s="6">
        <v>171</v>
      </c>
      <c r="O8" s="6">
        <v>170</v>
      </c>
      <c r="P8" s="8">
        <f t="shared" si="3"/>
        <v>170.66666666666666</v>
      </c>
      <c r="Q8" s="6">
        <v>8</v>
      </c>
      <c r="R8" s="6">
        <v>8</v>
      </c>
      <c r="S8" s="6">
        <v>10</v>
      </c>
      <c r="T8" s="8">
        <f t="shared" si="4"/>
        <v>8.6666666666666661</v>
      </c>
    </row>
    <row r="9" spans="1:20" s="5" customFormat="1">
      <c r="A9" s="5">
        <v>17</v>
      </c>
      <c r="B9" s="6">
        <v>6</v>
      </c>
      <c r="C9" s="5" t="s">
        <v>46</v>
      </c>
      <c r="D9" s="5" t="s">
        <v>47</v>
      </c>
      <c r="E9" s="6" t="s">
        <v>48</v>
      </c>
      <c r="F9" s="7">
        <v>1988</v>
      </c>
      <c r="G9" s="9">
        <f t="shared" ca="1" si="1"/>
        <v>29</v>
      </c>
      <c r="H9" s="8">
        <v>1.98</v>
      </c>
      <c r="I9" s="8">
        <v>97.3</v>
      </c>
      <c r="J9" s="8">
        <f t="shared" si="0"/>
        <v>24.818896031017243</v>
      </c>
      <c r="K9" s="8" t="str">
        <f t="shared" si="2"/>
        <v>normal</v>
      </c>
      <c r="L9" s="6">
        <v>30</v>
      </c>
      <c r="M9" s="6">
        <v>184</v>
      </c>
      <c r="N9" s="6">
        <v>175</v>
      </c>
      <c r="O9" s="6">
        <v>177</v>
      </c>
      <c r="P9" s="8">
        <f t="shared" si="3"/>
        <v>178.66666666666666</v>
      </c>
      <c r="Q9" s="6">
        <v>13</v>
      </c>
      <c r="R9" s="6">
        <v>6</v>
      </c>
      <c r="S9" s="6">
        <v>6</v>
      </c>
      <c r="T9" s="8">
        <f t="shared" si="4"/>
        <v>8.3333333333333339</v>
      </c>
    </row>
    <row r="10" spans="1:20" s="5" customFormat="1">
      <c r="A10" s="5">
        <v>22</v>
      </c>
      <c r="B10" s="6">
        <v>7</v>
      </c>
      <c r="C10" s="5" t="s">
        <v>49</v>
      </c>
      <c r="D10" s="5" t="s">
        <v>50</v>
      </c>
      <c r="E10" s="6" t="s">
        <v>51</v>
      </c>
      <c r="F10" s="7">
        <v>1990</v>
      </c>
      <c r="G10" s="9">
        <f t="shared" ca="1" si="1"/>
        <v>27</v>
      </c>
      <c r="H10" s="8">
        <v>1.8</v>
      </c>
      <c r="I10" s="8">
        <v>68.2</v>
      </c>
      <c r="J10" s="8">
        <f t="shared" si="0"/>
        <v>21.049382716049383</v>
      </c>
      <c r="K10" s="8" t="str">
        <f t="shared" si="2"/>
        <v>normal</v>
      </c>
      <c r="L10" s="6">
        <v>12</v>
      </c>
      <c r="M10" s="6">
        <v>165</v>
      </c>
      <c r="N10" s="6">
        <v>165</v>
      </c>
      <c r="O10" s="6">
        <v>159</v>
      </c>
      <c r="P10" s="8">
        <f t="shared" si="3"/>
        <v>163</v>
      </c>
      <c r="Q10" s="6">
        <v>6</v>
      </c>
      <c r="R10" s="6">
        <v>6</v>
      </c>
      <c r="S10" s="6">
        <v>2</v>
      </c>
      <c r="T10" s="8">
        <f t="shared" si="4"/>
        <v>4.666666666666667</v>
      </c>
    </row>
    <row r="11" spans="1:20" s="5" customFormat="1">
      <c r="A11" s="5">
        <v>24</v>
      </c>
      <c r="B11" s="6">
        <v>8</v>
      </c>
      <c r="C11" s="5" t="s">
        <v>52</v>
      </c>
      <c r="D11" s="5" t="s">
        <v>53</v>
      </c>
      <c r="E11" s="6" t="s">
        <v>54</v>
      </c>
      <c r="F11" s="7">
        <v>1990</v>
      </c>
      <c r="G11" s="9">
        <f t="shared" ca="1" si="1"/>
        <v>27</v>
      </c>
      <c r="H11" s="8">
        <v>1.96</v>
      </c>
      <c r="I11" s="8">
        <v>98.2</v>
      </c>
      <c r="J11" s="8">
        <f t="shared" si="0"/>
        <v>25.562265722615578</v>
      </c>
      <c r="K11" s="8" t="str">
        <f t="shared" si="2"/>
        <v>overweight</v>
      </c>
      <c r="L11" s="6">
        <v>6</v>
      </c>
      <c r="M11" s="6">
        <v>187</v>
      </c>
      <c r="N11" s="6">
        <v>187</v>
      </c>
      <c r="O11" s="6">
        <v>193</v>
      </c>
      <c r="P11" s="8">
        <f t="shared" si="3"/>
        <v>189</v>
      </c>
      <c r="Q11" s="6">
        <v>25</v>
      </c>
      <c r="R11" s="6">
        <v>25</v>
      </c>
      <c r="S11" s="6">
        <v>5</v>
      </c>
      <c r="T11" s="8">
        <f t="shared" si="4"/>
        <v>18.333333333333332</v>
      </c>
    </row>
    <row r="12" spans="1:20" s="5" customFormat="1">
      <c r="A12" s="5">
        <v>28</v>
      </c>
      <c r="B12" s="6">
        <v>9</v>
      </c>
      <c r="C12" s="5" t="s">
        <v>55</v>
      </c>
      <c r="D12" s="5" t="s">
        <v>56</v>
      </c>
      <c r="E12" s="6" t="s">
        <v>42</v>
      </c>
      <c r="F12" s="7">
        <v>1986</v>
      </c>
      <c r="G12" s="9">
        <f t="shared" ca="1" si="1"/>
        <v>31</v>
      </c>
      <c r="H12" s="8">
        <v>1.85</v>
      </c>
      <c r="I12" s="8">
        <v>85.5</v>
      </c>
      <c r="J12" s="8">
        <f t="shared" si="0"/>
        <v>24.981738495252007</v>
      </c>
      <c r="K12" s="8" t="str">
        <f t="shared" si="2"/>
        <v>normal</v>
      </c>
      <c r="L12" s="6">
        <v>4</v>
      </c>
      <c r="M12" s="6">
        <v>173</v>
      </c>
      <c r="N12" s="6">
        <v>173</v>
      </c>
      <c r="O12" s="6">
        <v>173</v>
      </c>
      <c r="P12" s="8">
        <f t="shared" si="3"/>
        <v>173</v>
      </c>
      <c r="Q12" s="6">
        <v>4</v>
      </c>
      <c r="R12" s="6">
        <v>4</v>
      </c>
      <c r="S12" s="6">
        <v>3</v>
      </c>
      <c r="T12" s="8">
        <f t="shared" si="4"/>
        <v>3.6666666666666665</v>
      </c>
    </row>
    <row r="13" spans="1:20" s="5" customFormat="1">
      <c r="A13" s="5">
        <v>29</v>
      </c>
      <c r="B13" s="6">
        <v>10</v>
      </c>
      <c r="C13" s="5" t="s">
        <v>57</v>
      </c>
      <c r="D13" s="5" t="s">
        <v>58</v>
      </c>
      <c r="E13" s="6" t="s">
        <v>59</v>
      </c>
      <c r="F13" s="7">
        <v>1988</v>
      </c>
      <c r="G13" s="9">
        <f t="shared" ca="1" si="1"/>
        <v>29</v>
      </c>
      <c r="H13" s="8">
        <v>1.98</v>
      </c>
      <c r="I13" s="8">
        <v>89.1</v>
      </c>
      <c r="J13" s="8">
        <f t="shared" si="0"/>
        <v>22.727272727272727</v>
      </c>
      <c r="K13" s="8" t="str">
        <f t="shared" si="2"/>
        <v>normal</v>
      </c>
      <c r="L13" s="6">
        <v>8</v>
      </c>
      <c r="M13" s="6">
        <v>179</v>
      </c>
      <c r="N13" s="6">
        <v>177</v>
      </c>
      <c r="O13" s="6">
        <v>174</v>
      </c>
      <c r="P13" s="8">
        <f t="shared" si="3"/>
        <v>176.66666666666666</v>
      </c>
      <c r="Q13" s="6">
        <v>8</v>
      </c>
      <c r="R13" s="6">
        <v>11</v>
      </c>
      <c r="S13" s="6">
        <v>8</v>
      </c>
      <c r="T13" s="8">
        <f t="shared" si="4"/>
        <v>9</v>
      </c>
    </row>
    <row r="14" spans="1:20" s="5" customFormat="1">
      <c r="A14" s="5">
        <v>30</v>
      </c>
      <c r="B14" s="6">
        <v>11</v>
      </c>
      <c r="C14" s="5" t="s">
        <v>60</v>
      </c>
      <c r="D14" s="5" t="s">
        <v>61</v>
      </c>
      <c r="E14" s="6" t="s">
        <v>62</v>
      </c>
      <c r="F14" s="7">
        <v>1992</v>
      </c>
      <c r="G14" s="9">
        <f t="shared" ca="1" si="1"/>
        <v>25</v>
      </c>
      <c r="H14" s="8">
        <v>1.85</v>
      </c>
      <c r="I14" s="8">
        <v>79.099999999999994</v>
      </c>
      <c r="J14" s="8">
        <f t="shared" si="0"/>
        <v>23.111760409057702</v>
      </c>
      <c r="K14" s="8" t="str">
        <f t="shared" si="2"/>
        <v>normal</v>
      </c>
      <c r="L14" s="6">
        <v>63</v>
      </c>
      <c r="M14" s="6">
        <v>151</v>
      </c>
      <c r="N14" s="6">
        <v>151</v>
      </c>
      <c r="O14" s="6">
        <v>165</v>
      </c>
      <c r="P14" s="8">
        <f t="shared" si="3"/>
        <v>155.66666666666666</v>
      </c>
      <c r="Q14" s="6">
        <v>2</v>
      </c>
      <c r="R14" s="6">
        <v>2</v>
      </c>
      <c r="S14" s="6">
        <v>1</v>
      </c>
      <c r="T14" s="8">
        <f t="shared" si="4"/>
        <v>1.6666666666666667</v>
      </c>
    </row>
    <row r="15" spans="1:20" s="5" customFormat="1">
      <c r="A15" s="5">
        <v>34</v>
      </c>
      <c r="B15" s="6">
        <v>12</v>
      </c>
      <c r="C15" s="5" t="s">
        <v>63</v>
      </c>
      <c r="D15" s="5" t="s">
        <v>64</v>
      </c>
      <c r="E15" s="6" t="s">
        <v>65</v>
      </c>
      <c r="F15" s="7">
        <v>1985</v>
      </c>
      <c r="G15" s="9">
        <f t="shared" ca="1" si="1"/>
        <v>32</v>
      </c>
      <c r="H15" s="8">
        <v>1.83</v>
      </c>
      <c r="I15" s="8">
        <v>81.400000000000006</v>
      </c>
      <c r="J15" s="8">
        <f t="shared" si="0"/>
        <v>24.306488697781358</v>
      </c>
      <c r="K15" s="8" t="str">
        <f t="shared" si="2"/>
        <v>normal</v>
      </c>
      <c r="L15" s="6">
        <v>3</v>
      </c>
      <c r="M15" s="6">
        <v>165</v>
      </c>
      <c r="N15" s="6">
        <v>176</v>
      </c>
      <c r="O15" s="6">
        <v>168</v>
      </c>
      <c r="P15" s="8">
        <f t="shared" si="3"/>
        <v>169.66666666666666</v>
      </c>
      <c r="Q15" s="6">
        <v>2</v>
      </c>
      <c r="R15" s="6">
        <v>16</v>
      </c>
      <c r="S15" s="6">
        <v>6</v>
      </c>
      <c r="T15" s="8">
        <f t="shared" si="4"/>
        <v>8</v>
      </c>
    </row>
    <row r="16" spans="1:20" s="5" customFormat="1">
      <c r="A16" s="5">
        <v>36</v>
      </c>
      <c r="B16" s="6">
        <v>13</v>
      </c>
      <c r="C16" s="5" t="s">
        <v>66</v>
      </c>
      <c r="D16" s="5" t="s">
        <v>67</v>
      </c>
      <c r="E16" s="6" t="s">
        <v>68</v>
      </c>
      <c r="F16" s="7">
        <v>1987</v>
      </c>
      <c r="G16" s="9">
        <f t="shared" ca="1" si="1"/>
        <v>30</v>
      </c>
      <c r="H16" s="8">
        <v>1.88</v>
      </c>
      <c r="I16" s="8">
        <v>77.3</v>
      </c>
      <c r="J16" s="8">
        <f t="shared" si="0"/>
        <v>21.870755998189228</v>
      </c>
      <c r="K16" s="8" t="str">
        <f t="shared" si="2"/>
        <v>normal</v>
      </c>
      <c r="L16" s="6">
        <v>2</v>
      </c>
      <c r="M16" s="6">
        <v>176</v>
      </c>
      <c r="N16" s="6">
        <v>172</v>
      </c>
      <c r="O16" s="6">
        <v>177</v>
      </c>
      <c r="P16" s="8">
        <f t="shared" si="3"/>
        <v>175</v>
      </c>
      <c r="Q16" s="6">
        <v>5</v>
      </c>
      <c r="R16" s="6">
        <v>2</v>
      </c>
      <c r="S16" s="6">
        <v>7</v>
      </c>
      <c r="T16" s="8">
        <f t="shared" si="4"/>
        <v>4.666666666666667</v>
      </c>
    </row>
    <row r="17" spans="1:20" s="5" customFormat="1">
      <c r="A17" s="5">
        <v>43</v>
      </c>
      <c r="B17" s="6">
        <v>14</v>
      </c>
      <c r="C17" s="5" t="s">
        <v>69</v>
      </c>
      <c r="D17" s="5" t="s">
        <v>70</v>
      </c>
      <c r="E17" s="6" t="s">
        <v>71</v>
      </c>
      <c r="F17" s="7">
        <v>1996</v>
      </c>
      <c r="G17" s="9">
        <f t="shared" ca="1" si="1"/>
        <v>21</v>
      </c>
      <c r="H17" s="8">
        <v>1.85</v>
      </c>
      <c r="I17" s="8">
        <v>83.2</v>
      </c>
      <c r="J17" s="8">
        <f t="shared" si="0"/>
        <v>24.309715120525929</v>
      </c>
      <c r="K17" s="8" t="str">
        <f t="shared" si="2"/>
        <v>normal</v>
      </c>
      <c r="L17" s="6">
        <v>67</v>
      </c>
      <c r="M17" s="6">
        <v>175</v>
      </c>
      <c r="N17" s="6">
        <v>164</v>
      </c>
      <c r="O17" s="6">
        <v>172</v>
      </c>
      <c r="P17" s="8">
        <f t="shared" si="3"/>
        <v>170.33333333333334</v>
      </c>
      <c r="Q17" s="6">
        <v>6</v>
      </c>
      <c r="R17" s="6">
        <v>3</v>
      </c>
      <c r="S17" s="6">
        <v>7</v>
      </c>
      <c r="T17" s="8">
        <f t="shared" si="4"/>
        <v>5.333333333333333</v>
      </c>
    </row>
    <row r="18" spans="1:20" s="5" customFormat="1">
      <c r="A18" s="5">
        <v>45</v>
      </c>
      <c r="B18" s="6">
        <v>15</v>
      </c>
      <c r="C18" s="5" t="s">
        <v>72</v>
      </c>
      <c r="D18" s="5" t="s">
        <v>73</v>
      </c>
      <c r="E18" s="6" t="s">
        <v>74</v>
      </c>
      <c r="F18" s="7">
        <v>1987</v>
      </c>
      <c r="G18" s="9">
        <f t="shared" ca="1" si="1"/>
        <v>30</v>
      </c>
      <c r="H18" s="8">
        <v>1.91</v>
      </c>
      <c r="I18" s="8">
        <v>84.1</v>
      </c>
      <c r="J18" s="8">
        <f t="shared" si="0"/>
        <v>23.053096132233215</v>
      </c>
      <c r="K18" s="8" t="str">
        <f t="shared" si="2"/>
        <v>normal</v>
      </c>
      <c r="L18" s="6">
        <v>1</v>
      </c>
      <c r="M18" s="6">
        <v>166</v>
      </c>
      <c r="N18" s="6">
        <v>162</v>
      </c>
      <c r="O18" s="6">
        <v>160</v>
      </c>
      <c r="P18" s="8">
        <f t="shared" si="3"/>
        <v>162.66666666666666</v>
      </c>
      <c r="Q18" s="6">
        <v>2</v>
      </c>
      <c r="R18" s="6">
        <v>9</v>
      </c>
      <c r="S18" s="6">
        <v>5</v>
      </c>
      <c r="T18" s="8">
        <f t="shared" si="4"/>
        <v>5.333333333333333</v>
      </c>
    </row>
    <row r="19" spans="1:20" s="5" customFormat="1">
      <c r="A19" s="5">
        <v>51</v>
      </c>
      <c r="B19" s="6">
        <v>16</v>
      </c>
      <c r="C19" s="5" t="s">
        <v>75</v>
      </c>
      <c r="D19" s="5" t="s">
        <v>76</v>
      </c>
      <c r="E19" s="6" t="s">
        <v>48</v>
      </c>
      <c r="F19" s="7">
        <v>1992</v>
      </c>
      <c r="G19" s="9">
        <f t="shared" ca="1" si="1"/>
        <v>25</v>
      </c>
      <c r="H19" s="8">
        <v>1.7</v>
      </c>
      <c r="I19" s="8">
        <v>64.099999999999994</v>
      </c>
      <c r="J19" s="8">
        <f t="shared" si="0"/>
        <v>22.179930795847753</v>
      </c>
      <c r="K19" s="8" t="str">
        <f t="shared" si="2"/>
        <v>normal</v>
      </c>
      <c r="L19" s="6">
        <v>41</v>
      </c>
      <c r="M19" s="6">
        <v>164</v>
      </c>
      <c r="N19" s="6">
        <v>160</v>
      </c>
      <c r="O19" s="6">
        <v>156</v>
      </c>
      <c r="P19" s="8">
        <f t="shared" si="3"/>
        <v>160</v>
      </c>
      <c r="Q19" s="6">
        <v>2</v>
      </c>
      <c r="R19" s="6">
        <v>2</v>
      </c>
      <c r="S19" s="6">
        <v>4</v>
      </c>
      <c r="T19" s="8">
        <f t="shared" si="4"/>
        <v>2.6666666666666665</v>
      </c>
    </row>
    <row r="20" spans="1:20" s="5" customFormat="1">
      <c r="A20" s="5">
        <v>54</v>
      </c>
      <c r="B20" s="6">
        <v>17</v>
      </c>
      <c r="C20" s="5" t="s">
        <v>77</v>
      </c>
      <c r="D20" s="5" t="s">
        <v>78</v>
      </c>
      <c r="E20" s="6" t="s">
        <v>79</v>
      </c>
      <c r="F20" s="7">
        <v>1986</v>
      </c>
      <c r="G20" s="9">
        <f t="shared" ca="1" si="1"/>
        <v>31</v>
      </c>
      <c r="H20" s="8">
        <v>2.0299999999999998</v>
      </c>
      <c r="I20" s="8">
        <v>89.1</v>
      </c>
      <c r="J20" s="8">
        <f t="shared" si="0"/>
        <v>21.621490451115051</v>
      </c>
      <c r="K20" s="8" t="str">
        <f t="shared" si="2"/>
        <v>normal</v>
      </c>
      <c r="L20" s="6">
        <v>56</v>
      </c>
      <c r="M20" s="6">
        <v>182</v>
      </c>
      <c r="N20" s="6">
        <v>190</v>
      </c>
      <c r="O20" s="6">
        <v>190</v>
      </c>
      <c r="P20" s="8">
        <f t="shared" si="3"/>
        <v>187.33333333333334</v>
      </c>
      <c r="Q20" s="6">
        <v>13</v>
      </c>
      <c r="R20" s="6">
        <v>21</v>
      </c>
      <c r="S20" s="6">
        <v>24</v>
      </c>
      <c r="T20" s="8">
        <f t="shared" si="4"/>
        <v>19.333333333333332</v>
      </c>
    </row>
    <row r="21" spans="1:20" s="5" customFormat="1">
      <c r="A21" s="5">
        <v>68</v>
      </c>
      <c r="B21" s="6">
        <v>18</v>
      </c>
      <c r="C21" s="5" t="s">
        <v>80</v>
      </c>
      <c r="D21" s="5" t="s">
        <v>81</v>
      </c>
      <c r="E21" s="6" t="s">
        <v>82</v>
      </c>
      <c r="F21" s="7">
        <v>1991</v>
      </c>
      <c r="G21" s="9">
        <f t="shared" ca="1" si="1"/>
        <v>26</v>
      </c>
      <c r="H21" s="8">
        <v>1.91</v>
      </c>
      <c r="I21" s="8">
        <v>80</v>
      </c>
      <c r="J21" s="8">
        <f t="shared" si="0"/>
        <v>21.929223431375238</v>
      </c>
      <c r="K21" s="8" t="str">
        <f t="shared" si="2"/>
        <v>normal</v>
      </c>
      <c r="L21" s="6">
        <v>13</v>
      </c>
      <c r="M21" s="6">
        <v>173</v>
      </c>
      <c r="N21" s="6">
        <v>182</v>
      </c>
      <c r="O21" s="6">
        <v>176</v>
      </c>
      <c r="P21" s="8">
        <f t="shared" si="3"/>
        <v>177</v>
      </c>
      <c r="Q21" s="6">
        <v>8</v>
      </c>
      <c r="R21" s="6">
        <v>4</v>
      </c>
      <c r="S21" s="6">
        <v>14</v>
      </c>
      <c r="T21" s="8">
        <f t="shared" si="4"/>
        <v>8.6666666666666661</v>
      </c>
    </row>
    <row r="22" spans="1:20" s="5" customFormat="1">
      <c r="A22" s="5">
        <v>70</v>
      </c>
      <c r="B22" s="6">
        <v>19</v>
      </c>
      <c r="C22" s="5" t="s">
        <v>83</v>
      </c>
      <c r="D22" s="5" t="s">
        <v>84</v>
      </c>
      <c r="E22" s="6" t="s">
        <v>85</v>
      </c>
      <c r="F22" s="7">
        <v>1986</v>
      </c>
      <c r="G22" s="9">
        <f t="shared" ca="1" si="1"/>
        <v>31</v>
      </c>
      <c r="H22" s="8">
        <v>1.85</v>
      </c>
      <c r="I22" s="8">
        <v>75</v>
      </c>
      <c r="J22" s="8">
        <f t="shared" si="0"/>
        <v>21.913805697589478</v>
      </c>
      <c r="K22" s="8" t="str">
        <f t="shared" si="2"/>
        <v>normal</v>
      </c>
      <c r="L22" s="6">
        <v>25</v>
      </c>
      <c r="M22" s="6">
        <v>163</v>
      </c>
      <c r="N22" s="6">
        <v>164</v>
      </c>
      <c r="O22" s="6">
        <v>163</v>
      </c>
      <c r="P22" s="8">
        <f t="shared" si="3"/>
        <v>163.33333333333334</v>
      </c>
      <c r="Q22" s="6">
        <v>7</v>
      </c>
      <c r="R22" s="6">
        <v>5</v>
      </c>
      <c r="S22" s="6">
        <v>2</v>
      </c>
      <c r="T22" s="8">
        <f t="shared" si="4"/>
        <v>4.666666666666667</v>
      </c>
    </row>
    <row r="23" spans="1:20" s="5" customFormat="1">
      <c r="A23" s="5">
        <v>75</v>
      </c>
      <c r="B23" s="6">
        <v>20</v>
      </c>
      <c r="C23" s="5" t="s">
        <v>86</v>
      </c>
      <c r="D23" s="5" t="s">
        <v>87</v>
      </c>
      <c r="E23" s="6" t="s">
        <v>88</v>
      </c>
      <c r="F23" s="7">
        <v>1989</v>
      </c>
      <c r="G23" s="9">
        <f t="shared" ca="1" si="1"/>
        <v>28</v>
      </c>
      <c r="H23" s="8">
        <v>1.78</v>
      </c>
      <c r="I23" s="8">
        <v>75</v>
      </c>
      <c r="J23" s="8">
        <f t="shared" si="0"/>
        <v>23.671253629592222</v>
      </c>
      <c r="K23" s="8" t="str">
        <f t="shared" si="2"/>
        <v>normal</v>
      </c>
      <c r="L23" s="6">
        <v>9</v>
      </c>
      <c r="M23" s="6">
        <v>166</v>
      </c>
      <c r="N23" s="6">
        <v>164</v>
      </c>
      <c r="O23" s="6">
        <v>163</v>
      </c>
      <c r="P23" s="8">
        <f t="shared" si="3"/>
        <v>164.33333333333334</v>
      </c>
      <c r="Q23" s="6">
        <v>3</v>
      </c>
      <c r="R23" s="6">
        <v>5</v>
      </c>
      <c r="S23" s="6">
        <v>7</v>
      </c>
      <c r="T23" s="8">
        <f t="shared" si="4"/>
        <v>5</v>
      </c>
    </row>
    <row r="24" spans="1:20" s="5" customFormat="1">
      <c r="A24" s="5">
        <v>76</v>
      </c>
      <c r="B24" s="6">
        <v>21</v>
      </c>
      <c r="C24" s="5" t="s">
        <v>89</v>
      </c>
      <c r="D24" s="5" t="s">
        <v>90</v>
      </c>
      <c r="E24" s="6" t="s">
        <v>74</v>
      </c>
      <c r="F24" s="7">
        <v>1995</v>
      </c>
      <c r="G24" s="9">
        <f t="shared" ca="1" si="1"/>
        <v>22</v>
      </c>
      <c r="H24" s="8">
        <v>1.88</v>
      </c>
      <c r="I24" s="8">
        <v>83.6</v>
      </c>
      <c r="J24" s="8">
        <f t="shared" si="0"/>
        <v>23.65323675871435</v>
      </c>
      <c r="K24" s="8" t="str">
        <f t="shared" si="2"/>
        <v>normal</v>
      </c>
      <c r="L24" s="6">
        <v>49</v>
      </c>
      <c r="M24" s="6">
        <v>169</v>
      </c>
      <c r="N24" s="6">
        <v>169</v>
      </c>
      <c r="O24" s="6">
        <v>171</v>
      </c>
      <c r="P24" s="8">
        <f t="shared" si="3"/>
        <v>169.66666666666666</v>
      </c>
      <c r="Q24" s="6">
        <v>3</v>
      </c>
      <c r="R24" s="6">
        <v>1</v>
      </c>
      <c r="S24" s="6">
        <v>4</v>
      </c>
      <c r="T24" s="8">
        <f t="shared" si="4"/>
        <v>2.6666666666666665</v>
      </c>
    </row>
    <row r="25" spans="1:20" s="5" customFormat="1">
      <c r="A25" s="5">
        <v>80</v>
      </c>
      <c r="B25" s="6">
        <v>22</v>
      </c>
      <c r="C25" s="5" t="s">
        <v>91</v>
      </c>
      <c r="D25" s="5" t="s">
        <v>92</v>
      </c>
      <c r="E25" s="6" t="s">
        <v>85</v>
      </c>
      <c r="F25" s="7">
        <v>1994</v>
      </c>
      <c r="G25" s="9">
        <f t="shared" ca="1" si="1"/>
        <v>23</v>
      </c>
      <c r="H25" s="8">
        <v>1.85</v>
      </c>
      <c r="I25" s="8">
        <v>81.400000000000006</v>
      </c>
      <c r="J25" s="8">
        <f t="shared" si="0"/>
        <v>23.783783783783782</v>
      </c>
      <c r="K25" s="8" t="str">
        <f t="shared" si="2"/>
        <v>normal</v>
      </c>
      <c r="L25" s="6">
        <v>17</v>
      </c>
      <c r="M25" s="6">
        <v>174</v>
      </c>
      <c r="N25" s="6">
        <v>176</v>
      </c>
      <c r="O25" s="6">
        <v>176</v>
      </c>
      <c r="P25" s="8">
        <f t="shared" si="3"/>
        <v>175.33333333333334</v>
      </c>
      <c r="Q25" s="6">
        <v>17</v>
      </c>
      <c r="R25" s="6">
        <v>5</v>
      </c>
      <c r="S25" s="6">
        <v>6</v>
      </c>
      <c r="T25" s="8">
        <f t="shared" si="4"/>
        <v>9.3333333333333339</v>
      </c>
    </row>
    <row r="26" spans="1:20" s="5" customFormat="1">
      <c r="A26" s="5">
        <v>81</v>
      </c>
      <c r="B26" s="6">
        <v>23</v>
      </c>
      <c r="C26" s="5" t="s">
        <v>93</v>
      </c>
      <c r="D26" s="5" t="s">
        <v>94</v>
      </c>
      <c r="E26" s="6" t="s">
        <v>85</v>
      </c>
      <c r="F26" s="7">
        <v>1986</v>
      </c>
      <c r="G26" s="9">
        <f t="shared" ca="1" si="1"/>
        <v>31</v>
      </c>
      <c r="H26" s="8">
        <v>1.93</v>
      </c>
      <c r="I26" s="8">
        <v>80.5</v>
      </c>
      <c r="J26" s="8">
        <f t="shared" si="0"/>
        <v>21.611318424655696</v>
      </c>
      <c r="K26" s="8" t="str">
        <f t="shared" si="2"/>
        <v>normal</v>
      </c>
      <c r="L26" s="6">
        <v>16</v>
      </c>
      <c r="M26" s="6">
        <v>164</v>
      </c>
      <c r="N26" s="6">
        <v>172</v>
      </c>
      <c r="O26" s="6">
        <v>173</v>
      </c>
      <c r="P26" s="8">
        <f t="shared" si="3"/>
        <v>169.66666666666666</v>
      </c>
      <c r="Q26" s="6">
        <v>2</v>
      </c>
      <c r="R26" s="6">
        <v>6</v>
      </c>
      <c r="S26" s="6">
        <v>4</v>
      </c>
      <c r="T26" s="8">
        <f t="shared" si="4"/>
        <v>4</v>
      </c>
    </row>
    <row r="27" spans="1:20" s="5" customFormat="1">
      <c r="A27" s="5">
        <v>85</v>
      </c>
      <c r="B27" s="6">
        <v>24</v>
      </c>
      <c r="C27" s="5" t="s">
        <v>95</v>
      </c>
      <c r="D27" s="5" t="s">
        <v>96</v>
      </c>
      <c r="E27" s="6" t="s">
        <v>42</v>
      </c>
      <c r="F27" s="7">
        <v>1983</v>
      </c>
      <c r="G27" s="9">
        <f t="shared" ca="1" si="1"/>
        <v>34</v>
      </c>
      <c r="H27" s="8">
        <v>1.85</v>
      </c>
      <c r="I27" s="8">
        <v>87.3</v>
      </c>
      <c r="J27" s="8">
        <f t="shared" si="0"/>
        <v>25.507669831994153</v>
      </c>
      <c r="K27" s="8" t="str">
        <f t="shared" si="2"/>
        <v>overweight</v>
      </c>
      <c r="L27" s="6">
        <v>37</v>
      </c>
      <c r="M27" s="6">
        <v>158</v>
      </c>
      <c r="N27" s="6">
        <v>159</v>
      </c>
      <c r="O27" s="6">
        <v>157</v>
      </c>
      <c r="P27" s="8">
        <f t="shared" si="3"/>
        <v>158</v>
      </c>
      <c r="Q27" s="6">
        <v>0</v>
      </c>
      <c r="R27" s="6">
        <v>5</v>
      </c>
      <c r="S27" s="6">
        <v>2</v>
      </c>
      <c r="T27" s="8">
        <f t="shared" si="4"/>
        <v>2.3333333333333335</v>
      </c>
    </row>
    <row r="28" spans="1:20" s="5" customFormat="1">
      <c r="A28" s="5">
        <v>86</v>
      </c>
      <c r="B28" s="6">
        <v>25</v>
      </c>
      <c r="C28" s="5" t="s">
        <v>97</v>
      </c>
      <c r="D28" s="5" t="s">
        <v>98</v>
      </c>
      <c r="E28" s="6" t="s">
        <v>48</v>
      </c>
      <c r="F28" s="7">
        <v>1985</v>
      </c>
      <c r="G28" s="9">
        <f t="shared" ca="1" si="1"/>
        <v>32</v>
      </c>
      <c r="H28" s="8">
        <v>1.88</v>
      </c>
      <c r="I28" s="8">
        <v>83.2</v>
      </c>
      <c r="J28" s="8">
        <f t="shared" si="0"/>
        <v>23.540063377093709</v>
      </c>
      <c r="K28" s="8" t="str">
        <f t="shared" si="2"/>
        <v>normal</v>
      </c>
      <c r="L28" s="6">
        <v>65</v>
      </c>
      <c r="M28" s="6">
        <v>163</v>
      </c>
      <c r="N28" s="6">
        <v>166</v>
      </c>
      <c r="O28" s="6">
        <v>167</v>
      </c>
      <c r="P28" s="8">
        <f t="shared" si="3"/>
        <v>165.33333333333334</v>
      </c>
      <c r="Q28" s="6">
        <v>4</v>
      </c>
      <c r="R28" s="6">
        <v>8</v>
      </c>
      <c r="S28" s="6">
        <v>0</v>
      </c>
      <c r="T28" s="8">
        <f t="shared" si="4"/>
        <v>4</v>
      </c>
    </row>
    <row r="29" spans="1:20" s="5" customFormat="1">
      <c r="A29" s="5">
        <v>90</v>
      </c>
      <c r="B29" s="6">
        <v>26</v>
      </c>
      <c r="C29" s="5" t="s">
        <v>99</v>
      </c>
      <c r="D29" s="5" t="s">
        <v>32</v>
      </c>
      <c r="E29" s="6" t="s">
        <v>42</v>
      </c>
      <c r="F29" s="7">
        <v>1991</v>
      </c>
      <c r="G29" s="9">
        <f t="shared" ca="1" si="1"/>
        <v>26</v>
      </c>
      <c r="H29" s="8">
        <v>1.88</v>
      </c>
      <c r="I29" s="8">
        <v>78.2</v>
      </c>
      <c r="J29" s="8">
        <f t="shared" si="0"/>
        <v>22.125396106835673</v>
      </c>
      <c r="K29" s="8" t="str">
        <f t="shared" si="2"/>
        <v>normal</v>
      </c>
      <c r="L29" s="6">
        <v>21</v>
      </c>
      <c r="M29" s="6">
        <v>165</v>
      </c>
      <c r="N29" s="6">
        <v>163</v>
      </c>
      <c r="O29" s="6">
        <v>163</v>
      </c>
      <c r="P29" s="8">
        <f t="shared" si="3"/>
        <v>163.66666666666666</v>
      </c>
      <c r="Q29" s="6">
        <v>9</v>
      </c>
      <c r="R29" s="6">
        <v>15</v>
      </c>
      <c r="S29" s="6">
        <v>0</v>
      </c>
      <c r="T29" s="8">
        <f t="shared" si="4"/>
        <v>8</v>
      </c>
    </row>
    <row r="30" spans="1:20" s="5" customFormat="1">
      <c r="A30" s="5">
        <v>92</v>
      </c>
      <c r="B30" s="6">
        <v>27</v>
      </c>
      <c r="C30" s="5" t="s">
        <v>100</v>
      </c>
      <c r="D30" s="5" t="s">
        <v>101</v>
      </c>
      <c r="E30" s="6" t="s">
        <v>102</v>
      </c>
      <c r="F30" s="7">
        <v>1996</v>
      </c>
      <c r="G30" s="9">
        <f t="shared" ca="1" si="1"/>
        <v>21</v>
      </c>
      <c r="H30" s="8">
        <v>1.98</v>
      </c>
      <c r="I30" s="8">
        <v>88.2</v>
      </c>
      <c r="J30" s="8">
        <f t="shared" si="0"/>
        <v>22.497704315886136</v>
      </c>
      <c r="K30" s="8" t="str">
        <f t="shared" si="2"/>
        <v>normal</v>
      </c>
      <c r="L30" s="6">
        <v>53</v>
      </c>
      <c r="M30" s="6">
        <v>177</v>
      </c>
      <c r="N30" s="6">
        <v>176</v>
      </c>
      <c r="O30" s="6">
        <v>179</v>
      </c>
      <c r="P30" s="8">
        <f t="shared" si="3"/>
        <v>177.33333333333334</v>
      </c>
      <c r="Q30" s="6">
        <v>8</v>
      </c>
      <c r="R30" s="6">
        <v>12</v>
      </c>
      <c r="S30" s="6">
        <v>8</v>
      </c>
      <c r="T30" s="8">
        <f t="shared" si="4"/>
        <v>9.3333333333333339</v>
      </c>
    </row>
    <row r="31" spans="1:20" s="5" customFormat="1">
      <c r="A31" s="5">
        <v>93</v>
      </c>
      <c r="B31" s="6">
        <v>28</v>
      </c>
      <c r="C31" s="5" t="s">
        <v>103</v>
      </c>
      <c r="D31" s="5" t="s">
        <v>104</v>
      </c>
      <c r="E31" s="6" t="s">
        <v>42</v>
      </c>
      <c r="F31" s="7">
        <v>1983</v>
      </c>
      <c r="G31" s="9">
        <f t="shared" ca="1" si="1"/>
        <v>34</v>
      </c>
      <c r="H31" s="8">
        <v>1.85</v>
      </c>
      <c r="I31" s="8">
        <v>80</v>
      </c>
      <c r="J31" s="8">
        <f t="shared" si="0"/>
        <v>23.374726077428779</v>
      </c>
      <c r="K31" s="8" t="str">
        <f t="shared" si="2"/>
        <v>normal</v>
      </c>
      <c r="L31" s="6">
        <v>153</v>
      </c>
      <c r="M31" s="6">
        <v>178</v>
      </c>
      <c r="N31" s="6">
        <v>178</v>
      </c>
      <c r="O31" s="6">
        <v>171</v>
      </c>
      <c r="P31" s="8">
        <f t="shared" si="3"/>
        <v>175.66666666666666</v>
      </c>
      <c r="Q31" s="6">
        <v>7</v>
      </c>
      <c r="R31" s="6">
        <v>7</v>
      </c>
      <c r="S31" s="6">
        <v>1</v>
      </c>
      <c r="T31" s="8">
        <f t="shared" si="4"/>
        <v>5</v>
      </c>
    </row>
    <row r="32" spans="1:20" s="5" customFormat="1">
      <c r="B32" s="6">
        <v>29</v>
      </c>
      <c r="C32" s="5" t="s">
        <v>105</v>
      </c>
      <c r="D32" s="5" t="s">
        <v>106</v>
      </c>
      <c r="E32" s="6" t="s">
        <v>107</v>
      </c>
      <c r="F32" s="6">
        <v>1985</v>
      </c>
      <c r="G32" s="6">
        <f t="shared" ca="1" si="1"/>
        <v>32</v>
      </c>
      <c r="H32" s="6">
        <v>2.08</v>
      </c>
      <c r="I32" s="6">
        <v>108.2</v>
      </c>
      <c r="J32" s="8">
        <f t="shared" si="0"/>
        <v>25.009245562130175</v>
      </c>
      <c r="K32" s="6" t="str">
        <f t="shared" si="2"/>
        <v>overweight</v>
      </c>
      <c r="L32" s="6">
        <v>22</v>
      </c>
      <c r="M32" s="6">
        <v>193</v>
      </c>
      <c r="N32" s="6">
        <v>182</v>
      </c>
      <c r="O32" s="6">
        <v>187</v>
      </c>
      <c r="P32" s="8">
        <f t="shared" si="3"/>
        <v>187.33333333333334</v>
      </c>
      <c r="Q32" s="6">
        <v>31</v>
      </c>
      <c r="R32" s="6">
        <v>21</v>
      </c>
      <c r="S32" s="6">
        <v>14</v>
      </c>
      <c r="T32" s="8">
        <f t="shared" si="4"/>
        <v>22</v>
      </c>
    </row>
    <row r="33" spans="2:20" s="5" customFormat="1">
      <c r="B33" s="6">
        <v>30</v>
      </c>
      <c r="C33" s="5" t="s">
        <v>108</v>
      </c>
      <c r="D33" s="5" t="s">
        <v>109</v>
      </c>
      <c r="E33" s="6" t="s">
        <v>42</v>
      </c>
      <c r="F33" s="6">
        <v>1981</v>
      </c>
      <c r="G33" s="6">
        <f t="shared" ca="1" si="1"/>
        <v>36</v>
      </c>
      <c r="H33" s="6">
        <v>1.88</v>
      </c>
      <c r="I33" s="8">
        <v>85</v>
      </c>
      <c r="J33" s="8">
        <f t="shared" si="0"/>
        <v>24.049343594386603</v>
      </c>
      <c r="K33" s="6" t="str">
        <f t="shared" si="2"/>
        <v>normal</v>
      </c>
      <c r="L33" s="6">
        <v>36</v>
      </c>
      <c r="M33" s="6">
        <v>176</v>
      </c>
      <c r="N33" s="6">
        <v>176</v>
      </c>
      <c r="O33" s="6">
        <v>176</v>
      </c>
      <c r="P33" s="8">
        <f t="shared" si="3"/>
        <v>176</v>
      </c>
      <c r="Q33" s="6">
        <v>14</v>
      </c>
      <c r="R33" s="6">
        <v>11</v>
      </c>
      <c r="S33" s="6">
        <v>1</v>
      </c>
      <c r="T33" s="8">
        <f t="shared" si="4"/>
        <v>8.6666666666666661</v>
      </c>
    </row>
    <row r="34" spans="2:20" s="5" customFormat="1">
      <c r="B34" s="6">
        <v>31</v>
      </c>
      <c r="C34" s="5" t="s">
        <v>110</v>
      </c>
      <c r="D34" s="5" t="s">
        <v>111</v>
      </c>
      <c r="E34" s="6" t="s">
        <v>107</v>
      </c>
      <c r="F34" s="6">
        <v>1989</v>
      </c>
      <c r="G34" s="6">
        <f t="shared" ca="1" si="1"/>
        <v>28</v>
      </c>
      <c r="H34" s="8">
        <v>1.88</v>
      </c>
      <c r="I34" s="6">
        <v>86.4</v>
      </c>
      <c r="J34" s="8">
        <f t="shared" si="0"/>
        <v>24.445450430058852</v>
      </c>
      <c r="K34" s="6" t="str">
        <f t="shared" si="2"/>
        <v>normal</v>
      </c>
      <c r="L34" s="6">
        <v>26</v>
      </c>
      <c r="M34" s="6">
        <v>168</v>
      </c>
      <c r="N34" s="6">
        <v>174</v>
      </c>
      <c r="O34" s="6">
        <v>169</v>
      </c>
      <c r="P34" s="8">
        <f t="shared" si="3"/>
        <v>170.33333333333334</v>
      </c>
      <c r="Q34" s="6">
        <v>13</v>
      </c>
      <c r="R34" s="6">
        <v>12</v>
      </c>
      <c r="S34" s="6">
        <v>5</v>
      </c>
      <c r="T34" s="8">
        <f t="shared" si="4"/>
        <v>10</v>
      </c>
    </row>
    <row r="35" spans="2:20" s="5" customFormat="1">
      <c r="B35" s="6">
        <v>32</v>
      </c>
      <c r="C35" s="5" t="s">
        <v>112</v>
      </c>
      <c r="D35" s="5" t="s">
        <v>113</v>
      </c>
      <c r="E35" s="6" t="s">
        <v>42</v>
      </c>
      <c r="F35" s="6">
        <v>1988</v>
      </c>
      <c r="G35" s="6">
        <f t="shared" ca="1" si="1"/>
        <v>29</v>
      </c>
      <c r="H35" s="6">
        <v>1.88</v>
      </c>
      <c r="I35" s="6">
        <v>80.5</v>
      </c>
      <c r="J35" s="8">
        <f t="shared" si="0"/>
        <v>22.776143051154371</v>
      </c>
      <c r="K35" s="6" t="str">
        <f t="shared" si="2"/>
        <v>normal</v>
      </c>
      <c r="L35" s="6">
        <v>20</v>
      </c>
      <c r="M35" s="6">
        <v>158</v>
      </c>
      <c r="N35" s="6">
        <v>163</v>
      </c>
      <c r="O35" s="6">
        <v>159</v>
      </c>
      <c r="P35" s="8">
        <f t="shared" si="3"/>
        <v>160</v>
      </c>
      <c r="Q35" s="6">
        <v>4</v>
      </c>
      <c r="R35" s="6">
        <v>8</v>
      </c>
      <c r="S35" s="6">
        <v>2</v>
      </c>
      <c r="T35" s="8">
        <f t="shared" si="4"/>
        <v>4.666666666666667</v>
      </c>
    </row>
    <row r="37" spans="2:20">
      <c r="F37" s="11" t="s">
        <v>114</v>
      </c>
      <c r="G37" s="12">
        <f ca="1">SUM(G4:G35)</f>
        <v>908</v>
      </c>
      <c r="H37" s="12">
        <f>SUM(H4:H35)</f>
        <v>60.22000000000002</v>
      </c>
      <c r="I37" s="12">
        <f>SUM(I4:I35)</f>
        <v>2653.6999999999994</v>
      </c>
      <c r="J37" s="12">
        <f>SUM(J4:J35)</f>
        <v>747.81734849878671</v>
      </c>
      <c r="P37" s="12">
        <f>SUM(P4:P35)</f>
        <v>5440</v>
      </c>
      <c r="T37" s="12">
        <f>SUM(T4:T35)</f>
        <v>227.33333333333334</v>
      </c>
    </row>
    <row r="38" spans="2:20">
      <c r="F38" s="11" t="s">
        <v>115</v>
      </c>
      <c r="G38" s="1">
        <f ca="1">G37/32</f>
        <v>28.375</v>
      </c>
      <c r="H38" s="12">
        <f t="shared" ref="H38:J38" si="5">H37/32</f>
        <v>1.8818750000000006</v>
      </c>
      <c r="I38" s="12">
        <f t="shared" si="5"/>
        <v>82.92812499999998</v>
      </c>
      <c r="J38" s="12">
        <f t="shared" si="5"/>
        <v>23.369292140587085</v>
      </c>
      <c r="P38" s="1">
        <f t="shared" ref="P38" si="6">P37/32</f>
        <v>170</v>
      </c>
      <c r="T38" s="12">
        <f t="shared" ref="T38" si="7">T37/32</f>
        <v>7.104166666666667</v>
      </c>
    </row>
  </sheetData>
  <mergeCells count="7">
    <mergeCell ref="T2:T3"/>
    <mergeCell ref="B2:B3"/>
    <mergeCell ref="C2:D3"/>
    <mergeCell ref="E2:E3"/>
    <mergeCell ref="F2:F3"/>
    <mergeCell ref="K2:K3"/>
    <mergeCell ref="P2:P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6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O9" sqref="O9"/>
    </sheetView>
  </sheetViews>
  <sheetFormatPr defaultRowHeight="15"/>
  <cols>
    <col min="1" max="1" width="11.42578125" style="10" customWidth="1"/>
    <col min="2" max="2" width="17.7109375" bestFit="1" customWidth="1"/>
    <col min="3" max="3" width="19" customWidth="1"/>
    <col min="4" max="4" width="9.5703125" style="1" bestFit="1" customWidth="1"/>
    <col min="5" max="5" width="9.140625" style="1"/>
    <col min="6" max="6" width="7.140625" style="1" hidden="1" customWidth="1"/>
    <col min="7" max="7" width="11" style="1" customWidth="1"/>
    <col min="8" max="8" width="10.42578125" style="1" customWidth="1"/>
    <col min="9" max="9" width="12.42578125" style="1" hidden="1" customWidth="1"/>
    <col min="10" max="10" width="17.7109375" style="1" hidden="1" customWidth="1"/>
    <col min="11" max="11" width="9.140625" hidden="1" customWidth="1"/>
    <col min="12" max="13" width="12.42578125" hidden="1" customWidth="1"/>
    <col min="14" max="14" width="12.42578125" style="1" hidden="1" customWidth="1"/>
    <col min="15" max="15" width="12.42578125" style="1" customWidth="1"/>
    <col min="17" max="17" width="7" bestFit="1" customWidth="1"/>
    <col min="18" max="18" width="9.5703125" bestFit="1" customWidth="1"/>
    <col min="21" max="21" width="12" bestFit="1" customWidth="1"/>
  </cols>
  <sheetData>
    <row r="1" spans="1:21" ht="26.25">
      <c r="A1" s="2" t="s">
        <v>8</v>
      </c>
    </row>
    <row r="2" spans="1:21" ht="45">
      <c r="A2" s="31" t="s">
        <v>9</v>
      </c>
      <c r="B2" s="30" t="s">
        <v>10</v>
      </c>
      <c r="C2" s="30"/>
      <c r="D2" s="30" t="s">
        <v>11</v>
      </c>
      <c r="E2" s="30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0" t="s">
        <v>17</v>
      </c>
      <c r="K2" s="3" t="s">
        <v>18</v>
      </c>
      <c r="L2" s="3" t="s">
        <v>19</v>
      </c>
      <c r="M2" s="3" t="s">
        <v>19</v>
      </c>
      <c r="N2" s="3" t="s">
        <v>19</v>
      </c>
      <c r="O2" s="3" t="s">
        <v>20</v>
      </c>
      <c r="Q2" s="30" t="s">
        <v>122</v>
      </c>
      <c r="R2" s="30" t="s">
        <v>123</v>
      </c>
      <c r="S2" s="30" t="s">
        <v>124</v>
      </c>
      <c r="T2" s="30" t="s">
        <v>125</v>
      </c>
      <c r="U2" s="30" t="s">
        <v>126</v>
      </c>
    </row>
    <row r="3" spans="1:21">
      <c r="A3" s="31"/>
      <c r="B3" s="30"/>
      <c r="C3" s="30"/>
      <c r="D3" s="30"/>
      <c r="E3" s="30"/>
      <c r="F3" s="3"/>
      <c r="G3" s="3" t="s">
        <v>120</v>
      </c>
      <c r="H3" s="3" t="s">
        <v>121</v>
      </c>
      <c r="I3" s="3"/>
      <c r="J3" s="30"/>
      <c r="K3" s="3" t="s">
        <v>26</v>
      </c>
      <c r="L3" s="3" t="s">
        <v>27</v>
      </c>
      <c r="M3" s="3" t="s">
        <v>28</v>
      </c>
      <c r="N3" s="3" t="s">
        <v>29</v>
      </c>
      <c r="O3" s="3" t="s">
        <v>116</v>
      </c>
      <c r="Q3" s="30"/>
      <c r="R3" s="30"/>
      <c r="S3" s="30"/>
      <c r="T3" s="30"/>
      <c r="U3" s="30"/>
    </row>
    <row r="4" spans="1:21" s="10" customFormat="1">
      <c r="A4" s="13">
        <v>1</v>
      </c>
      <c r="B4" s="10" t="s">
        <v>31</v>
      </c>
      <c r="C4" s="10" t="s">
        <v>32</v>
      </c>
      <c r="D4" s="13" t="s">
        <v>33</v>
      </c>
      <c r="E4" s="14">
        <v>1986</v>
      </c>
      <c r="F4" s="14">
        <f ca="1">YEAR(TODAY())-E4</f>
        <v>31</v>
      </c>
      <c r="G4" s="15">
        <v>1.8</v>
      </c>
      <c r="H4" s="15">
        <v>80</v>
      </c>
      <c r="I4" s="15">
        <f t="shared" ref="I4:I35" si="0">H4/(G4^2)</f>
        <v>24.691358024691358</v>
      </c>
      <c r="J4" s="15" t="str">
        <f>IF(I4&lt;19,"skinny",IF(I4&lt;25,"normal",IF(I4&lt;30,"overweight",IF(I4&lt;35,"obesity level I",IF(I4&lt;40,"obesity level II","obesity level III")))))</f>
        <v>normal</v>
      </c>
      <c r="K4" s="13">
        <v>23</v>
      </c>
      <c r="L4" s="13">
        <v>162</v>
      </c>
      <c r="M4" s="13">
        <v>162</v>
      </c>
      <c r="N4" s="13">
        <v>165</v>
      </c>
      <c r="O4" s="15">
        <f>SUM(L4:N4)/3</f>
        <v>163</v>
      </c>
      <c r="Q4" s="17">
        <f>G4^2</f>
        <v>3.24</v>
      </c>
      <c r="R4" s="17">
        <f>H4^2</f>
        <v>6400</v>
      </c>
      <c r="S4" s="10">
        <f>G4*H4</f>
        <v>144</v>
      </c>
      <c r="T4" s="10">
        <f>G4*O4</f>
        <v>293.40000000000003</v>
      </c>
      <c r="U4" s="10">
        <f>H4*O4</f>
        <v>13040</v>
      </c>
    </row>
    <row r="5" spans="1:21" s="10" customFormat="1">
      <c r="A5" s="13">
        <v>2</v>
      </c>
      <c r="B5" s="10" t="s">
        <v>34</v>
      </c>
      <c r="C5" s="10" t="s">
        <v>35</v>
      </c>
      <c r="D5" s="13" t="s">
        <v>36</v>
      </c>
      <c r="E5" s="14">
        <v>1993</v>
      </c>
      <c r="F5" s="16">
        <f t="shared" ref="F5:F35" ca="1" si="1">YEAR(TODAY())-E5</f>
        <v>24</v>
      </c>
      <c r="G5" s="15">
        <v>1.98</v>
      </c>
      <c r="H5" s="15">
        <v>92.3</v>
      </c>
      <c r="I5" s="15">
        <f t="shared" si="0"/>
        <v>23.543515967758392</v>
      </c>
      <c r="J5" s="15" t="str">
        <f t="shared" ref="J5:J35" si="2">IF(I5&lt;19,"skinny",IF(I5&lt;25,"normal",IF(I5&lt;30,"overweight",IF(I5&lt;35,"obesity level I",IF(I5&lt;40,"obesity level II","obesity level III")))))</f>
        <v>normal</v>
      </c>
      <c r="K5" s="13">
        <v>57</v>
      </c>
      <c r="L5" s="13">
        <v>179</v>
      </c>
      <c r="M5" s="13">
        <v>179</v>
      </c>
      <c r="N5" s="13">
        <v>176</v>
      </c>
      <c r="O5" s="15">
        <f t="shared" ref="O5:O35" si="3">SUM(L5:N5)/3</f>
        <v>178</v>
      </c>
      <c r="Q5" s="10">
        <f t="shared" ref="Q5:Q35" si="4">G5^2</f>
        <v>3.9203999999999999</v>
      </c>
      <c r="R5" s="10">
        <f t="shared" ref="R5:R35" si="5">H5^2</f>
        <v>8519.2899999999991</v>
      </c>
      <c r="S5" s="10">
        <f t="shared" ref="S5:S35" si="6">G5*H5</f>
        <v>182.75399999999999</v>
      </c>
      <c r="T5" s="10">
        <f t="shared" ref="T5:T35" si="7">G5*O5</f>
        <v>352.44</v>
      </c>
      <c r="U5" s="10">
        <f t="shared" ref="U5:U35" si="8">H5*O5</f>
        <v>16429.399999999998</v>
      </c>
    </row>
    <row r="6" spans="1:21" s="10" customFormat="1">
      <c r="A6" s="13">
        <v>3</v>
      </c>
      <c r="B6" s="10" t="s">
        <v>37</v>
      </c>
      <c r="C6" s="10" t="s">
        <v>38</v>
      </c>
      <c r="D6" s="13" t="s">
        <v>39</v>
      </c>
      <c r="E6" s="14">
        <v>1987</v>
      </c>
      <c r="F6" s="16">
        <f t="shared" ca="1" si="1"/>
        <v>30</v>
      </c>
      <c r="G6" s="15">
        <v>1.78</v>
      </c>
      <c r="H6" s="15">
        <v>74.099999999999994</v>
      </c>
      <c r="I6" s="15">
        <f t="shared" si="0"/>
        <v>23.387198586037115</v>
      </c>
      <c r="J6" s="15" t="str">
        <f t="shared" si="2"/>
        <v>normal</v>
      </c>
      <c r="K6" s="13">
        <v>29</v>
      </c>
      <c r="L6" s="13">
        <v>158</v>
      </c>
      <c r="M6" s="13">
        <v>160</v>
      </c>
      <c r="N6" s="13">
        <v>161</v>
      </c>
      <c r="O6" s="15">
        <f t="shared" si="3"/>
        <v>159.66666666666666</v>
      </c>
      <c r="Q6" s="10">
        <f t="shared" si="4"/>
        <v>3.1684000000000001</v>
      </c>
      <c r="R6" s="10">
        <f t="shared" si="5"/>
        <v>5490.8099999999995</v>
      </c>
      <c r="S6" s="10">
        <f t="shared" si="6"/>
        <v>131.898</v>
      </c>
      <c r="T6" s="10">
        <f t="shared" si="7"/>
        <v>284.20666666666665</v>
      </c>
      <c r="U6" s="10">
        <f t="shared" si="8"/>
        <v>11831.3</v>
      </c>
    </row>
    <row r="7" spans="1:21" s="10" customFormat="1">
      <c r="A7" s="13">
        <v>4</v>
      </c>
      <c r="B7" s="10" t="s">
        <v>40</v>
      </c>
      <c r="C7" s="10" t="s">
        <v>41</v>
      </c>
      <c r="D7" s="13" t="s">
        <v>42</v>
      </c>
      <c r="E7" s="14">
        <v>1988</v>
      </c>
      <c r="F7" s="16">
        <f t="shared" ca="1" si="1"/>
        <v>29</v>
      </c>
      <c r="G7" s="15">
        <v>1.83</v>
      </c>
      <c r="H7" s="15">
        <v>76.400000000000006</v>
      </c>
      <c r="I7" s="15">
        <f t="shared" si="0"/>
        <v>22.813461136492577</v>
      </c>
      <c r="J7" s="15" t="str">
        <f t="shared" si="2"/>
        <v>normal</v>
      </c>
      <c r="K7" s="13">
        <v>18</v>
      </c>
      <c r="L7" s="13">
        <v>154</v>
      </c>
      <c r="M7" s="13">
        <v>154</v>
      </c>
      <c r="N7" s="13">
        <v>156</v>
      </c>
      <c r="O7" s="15">
        <f t="shared" si="3"/>
        <v>154.66666666666666</v>
      </c>
      <c r="Q7" s="10">
        <f t="shared" si="4"/>
        <v>3.3489000000000004</v>
      </c>
      <c r="R7" s="10">
        <f t="shared" si="5"/>
        <v>5836.9600000000009</v>
      </c>
      <c r="S7" s="10">
        <f t="shared" si="6"/>
        <v>139.81200000000001</v>
      </c>
      <c r="T7" s="10">
        <f t="shared" si="7"/>
        <v>283.04000000000002</v>
      </c>
      <c r="U7" s="10">
        <f t="shared" si="8"/>
        <v>11816.533333333333</v>
      </c>
    </row>
    <row r="8" spans="1:21" s="10" customFormat="1">
      <c r="A8" s="13">
        <v>5</v>
      </c>
      <c r="B8" s="10" t="s">
        <v>43</v>
      </c>
      <c r="C8" s="10" t="s">
        <v>44</v>
      </c>
      <c r="D8" s="13" t="s">
        <v>45</v>
      </c>
      <c r="E8" s="14">
        <v>1993</v>
      </c>
      <c r="F8" s="16">
        <f t="shared" ca="1" si="1"/>
        <v>24</v>
      </c>
      <c r="G8" s="15">
        <v>1.85</v>
      </c>
      <c r="H8" s="15">
        <v>81.8</v>
      </c>
      <c r="I8" s="15">
        <f t="shared" si="0"/>
        <v>23.900657414170926</v>
      </c>
      <c r="J8" s="15" t="str">
        <f t="shared" si="2"/>
        <v>normal</v>
      </c>
      <c r="K8" s="13">
        <v>7</v>
      </c>
      <c r="L8" s="13">
        <v>171</v>
      </c>
      <c r="M8" s="13">
        <v>171</v>
      </c>
      <c r="N8" s="13">
        <v>170</v>
      </c>
      <c r="O8" s="15">
        <f t="shared" si="3"/>
        <v>170.66666666666666</v>
      </c>
      <c r="Q8" s="10">
        <f t="shared" si="4"/>
        <v>3.4225000000000003</v>
      </c>
      <c r="R8" s="10">
        <f t="shared" si="5"/>
        <v>6691.24</v>
      </c>
      <c r="S8" s="10">
        <f t="shared" si="6"/>
        <v>151.33000000000001</v>
      </c>
      <c r="T8" s="10">
        <f t="shared" si="7"/>
        <v>315.73333333333335</v>
      </c>
      <c r="U8" s="10">
        <f t="shared" si="8"/>
        <v>13960.533333333333</v>
      </c>
    </row>
    <row r="9" spans="1:21" s="10" customFormat="1">
      <c r="A9" s="13">
        <v>6</v>
      </c>
      <c r="B9" s="10" t="s">
        <v>46</v>
      </c>
      <c r="C9" s="10" t="s">
        <v>47</v>
      </c>
      <c r="D9" s="13" t="s">
        <v>48</v>
      </c>
      <c r="E9" s="14">
        <v>1988</v>
      </c>
      <c r="F9" s="16">
        <f t="shared" ca="1" si="1"/>
        <v>29</v>
      </c>
      <c r="G9" s="15">
        <v>1.98</v>
      </c>
      <c r="H9" s="15">
        <v>97.3</v>
      </c>
      <c r="I9" s="15">
        <f t="shared" si="0"/>
        <v>24.818896031017243</v>
      </c>
      <c r="J9" s="15" t="str">
        <f t="shared" si="2"/>
        <v>normal</v>
      </c>
      <c r="K9" s="13">
        <v>30</v>
      </c>
      <c r="L9" s="13">
        <v>184</v>
      </c>
      <c r="M9" s="13">
        <v>175</v>
      </c>
      <c r="N9" s="13">
        <v>177</v>
      </c>
      <c r="O9" s="15">
        <f t="shared" si="3"/>
        <v>178.66666666666666</v>
      </c>
      <c r="Q9" s="10">
        <f t="shared" si="4"/>
        <v>3.9203999999999999</v>
      </c>
      <c r="R9" s="10">
        <f t="shared" si="5"/>
        <v>9467.2899999999991</v>
      </c>
      <c r="S9" s="10">
        <f t="shared" si="6"/>
        <v>192.654</v>
      </c>
      <c r="T9" s="10">
        <f t="shared" si="7"/>
        <v>353.76</v>
      </c>
      <c r="U9" s="10">
        <f t="shared" si="8"/>
        <v>17384.266666666666</v>
      </c>
    </row>
    <row r="10" spans="1:21" s="10" customFormat="1">
      <c r="A10" s="13">
        <v>7</v>
      </c>
      <c r="B10" s="10" t="s">
        <v>49</v>
      </c>
      <c r="C10" s="10" t="s">
        <v>50</v>
      </c>
      <c r="D10" s="13" t="s">
        <v>51</v>
      </c>
      <c r="E10" s="14">
        <v>1990</v>
      </c>
      <c r="F10" s="16">
        <f t="shared" ca="1" si="1"/>
        <v>27</v>
      </c>
      <c r="G10" s="15">
        <v>1.8</v>
      </c>
      <c r="H10" s="15">
        <v>68.2</v>
      </c>
      <c r="I10" s="15">
        <f t="shared" si="0"/>
        <v>21.049382716049383</v>
      </c>
      <c r="J10" s="15" t="str">
        <f t="shared" si="2"/>
        <v>normal</v>
      </c>
      <c r="K10" s="13">
        <v>12</v>
      </c>
      <c r="L10" s="13">
        <v>165</v>
      </c>
      <c r="M10" s="13">
        <v>165</v>
      </c>
      <c r="N10" s="13">
        <v>159</v>
      </c>
      <c r="O10" s="15">
        <f t="shared" si="3"/>
        <v>163</v>
      </c>
      <c r="Q10" s="10">
        <f t="shared" si="4"/>
        <v>3.24</v>
      </c>
      <c r="R10" s="10">
        <f t="shared" si="5"/>
        <v>4651.2400000000007</v>
      </c>
      <c r="S10" s="10">
        <f t="shared" si="6"/>
        <v>122.76</v>
      </c>
      <c r="T10" s="10">
        <f t="shared" si="7"/>
        <v>293.40000000000003</v>
      </c>
      <c r="U10" s="10">
        <f t="shared" si="8"/>
        <v>11116.6</v>
      </c>
    </row>
    <row r="11" spans="1:21" s="10" customFormat="1">
      <c r="A11" s="13">
        <v>8</v>
      </c>
      <c r="B11" s="10" t="s">
        <v>52</v>
      </c>
      <c r="C11" s="10" t="s">
        <v>53</v>
      </c>
      <c r="D11" s="13" t="s">
        <v>54</v>
      </c>
      <c r="E11" s="14">
        <v>1990</v>
      </c>
      <c r="F11" s="16">
        <f t="shared" ca="1" si="1"/>
        <v>27</v>
      </c>
      <c r="G11" s="15">
        <v>1.96</v>
      </c>
      <c r="H11" s="15">
        <v>98.2</v>
      </c>
      <c r="I11" s="15">
        <f t="shared" si="0"/>
        <v>25.562265722615578</v>
      </c>
      <c r="J11" s="15" t="str">
        <f t="shared" si="2"/>
        <v>overweight</v>
      </c>
      <c r="K11" s="13">
        <v>6</v>
      </c>
      <c r="L11" s="13">
        <v>187</v>
      </c>
      <c r="M11" s="13">
        <v>187</v>
      </c>
      <c r="N11" s="13">
        <v>193</v>
      </c>
      <c r="O11" s="15">
        <f t="shared" si="3"/>
        <v>189</v>
      </c>
      <c r="Q11" s="10">
        <f t="shared" si="4"/>
        <v>3.8415999999999997</v>
      </c>
      <c r="R11" s="10">
        <f t="shared" si="5"/>
        <v>9643.24</v>
      </c>
      <c r="S11" s="10">
        <f t="shared" si="6"/>
        <v>192.47200000000001</v>
      </c>
      <c r="T11" s="10">
        <f t="shared" si="7"/>
        <v>370.44</v>
      </c>
      <c r="U11" s="10">
        <f t="shared" si="8"/>
        <v>18559.8</v>
      </c>
    </row>
    <row r="12" spans="1:21" s="10" customFormat="1">
      <c r="A12" s="13">
        <v>9</v>
      </c>
      <c r="B12" s="10" t="s">
        <v>55</v>
      </c>
      <c r="C12" s="10" t="s">
        <v>56</v>
      </c>
      <c r="D12" s="13" t="s">
        <v>42</v>
      </c>
      <c r="E12" s="14">
        <v>1986</v>
      </c>
      <c r="F12" s="16">
        <f t="shared" ca="1" si="1"/>
        <v>31</v>
      </c>
      <c r="G12" s="15">
        <v>1.85</v>
      </c>
      <c r="H12" s="15">
        <v>85.5</v>
      </c>
      <c r="I12" s="15">
        <f t="shared" si="0"/>
        <v>24.981738495252007</v>
      </c>
      <c r="J12" s="15" t="str">
        <f t="shared" si="2"/>
        <v>normal</v>
      </c>
      <c r="K12" s="13">
        <v>4</v>
      </c>
      <c r="L12" s="13">
        <v>173</v>
      </c>
      <c r="M12" s="13">
        <v>173</v>
      </c>
      <c r="N12" s="13">
        <v>173</v>
      </c>
      <c r="O12" s="15">
        <f t="shared" si="3"/>
        <v>173</v>
      </c>
      <c r="Q12" s="10">
        <f t="shared" si="4"/>
        <v>3.4225000000000003</v>
      </c>
      <c r="R12" s="10">
        <f t="shared" si="5"/>
        <v>7310.25</v>
      </c>
      <c r="S12" s="10">
        <f t="shared" si="6"/>
        <v>158.17500000000001</v>
      </c>
      <c r="T12" s="10">
        <f t="shared" si="7"/>
        <v>320.05</v>
      </c>
      <c r="U12" s="10">
        <f t="shared" si="8"/>
        <v>14791.5</v>
      </c>
    </row>
    <row r="13" spans="1:21" s="10" customFormat="1">
      <c r="A13" s="13">
        <v>10</v>
      </c>
      <c r="B13" s="10" t="s">
        <v>57</v>
      </c>
      <c r="C13" s="10" t="s">
        <v>58</v>
      </c>
      <c r="D13" s="13" t="s">
        <v>59</v>
      </c>
      <c r="E13" s="14">
        <v>1988</v>
      </c>
      <c r="F13" s="16">
        <f t="shared" ca="1" si="1"/>
        <v>29</v>
      </c>
      <c r="G13" s="15">
        <v>1.98</v>
      </c>
      <c r="H13" s="15">
        <v>89.1</v>
      </c>
      <c r="I13" s="15">
        <f t="shared" si="0"/>
        <v>22.727272727272727</v>
      </c>
      <c r="J13" s="15" t="str">
        <f t="shared" si="2"/>
        <v>normal</v>
      </c>
      <c r="K13" s="13">
        <v>8</v>
      </c>
      <c r="L13" s="13">
        <v>179</v>
      </c>
      <c r="M13" s="13">
        <v>177</v>
      </c>
      <c r="N13" s="13">
        <v>174</v>
      </c>
      <c r="O13" s="15">
        <f t="shared" si="3"/>
        <v>176.66666666666666</v>
      </c>
      <c r="Q13" s="10">
        <f t="shared" si="4"/>
        <v>3.9203999999999999</v>
      </c>
      <c r="R13" s="10">
        <f t="shared" si="5"/>
        <v>7938.8099999999986</v>
      </c>
      <c r="S13" s="10">
        <f t="shared" si="6"/>
        <v>176.41799999999998</v>
      </c>
      <c r="T13" s="10">
        <f t="shared" si="7"/>
        <v>349.79999999999995</v>
      </c>
      <c r="U13" s="10">
        <f t="shared" si="8"/>
        <v>15740.999999999998</v>
      </c>
    </row>
    <row r="14" spans="1:21" s="10" customFormat="1">
      <c r="A14" s="13">
        <v>11</v>
      </c>
      <c r="B14" s="10" t="s">
        <v>60</v>
      </c>
      <c r="C14" s="10" t="s">
        <v>61</v>
      </c>
      <c r="D14" s="13" t="s">
        <v>62</v>
      </c>
      <c r="E14" s="14">
        <v>1992</v>
      </c>
      <c r="F14" s="16">
        <f t="shared" ca="1" si="1"/>
        <v>25</v>
      </c>
      <c r="G14" s="15">
        <v>1.85</v>
      </c>
      <c r="H14" s="15">
        <v>79.099999999999994</v>
      </c>
      <c r="I14" s="15">
        <f t="shared" si="0"/>
        <v>23.111760409057702</v>
      </c>
      <c r="J14" s="15" t="str">
        <f t="shared" si="2"/>
        <v>normal</v>
      </c>
      <c r="K14" s="13">
        <v>63</v>
      </c>
      <c r="L14" s="13">
        <v>151</v>
      </c>
      <c r="M14" s="13">
        <v>151</v>
      </c>
      <c r="N14" s="13">
        <v>165</v>
      </c>
      <c r="O14" s="15">
        <f t="shared" si="3"/>
        <v>155.66666666666666</v>
      </c>
      <c r="Q14" s="10">
        <f t="shared" si="4"/>
        <v>3.4225000000000003</v>
      </c>
      <c r="R14" s="10">
        <f t="shared" si="5"/>
        <v>6256.8099999999995</v>
      </c>
      <c r="S14" s="10">
        <f t="shared" si="6"/>
        <v>146.33500000000001</v>
      </c>
      <c r="T14" s="10">
        <f t="shared" si="7"/>
        <v>287.98333333333335</v>
      </c>
      <c r="U14" s="10">
        <f t="shared" si="8"/>
        <v>12313.233333333332</v>
      </c>
    </row>
    <row r="15" spans="1:21" s="10" customFormat="1">
      <c r="A15" s="13">
        <v>12</v>
      </c>
      <c r="B15" s="10" t="s">
        <v>63</v>
      </c>
      <c r="C15" s="10" t="s">
        <v>64</v>
      </c>
      <c r="D15" s="13" t="s">
        <v>65</v>
      </c>
      <c r="E15" s="14">
        <v>1985</v>
      </c>
      <c r="F15" s="16">
        <f t="shared" ca="1" si="1"/>
        <v>32</v>
      </c>
      <c r="G15" s="15">
        <v>1.83</v>
      </c>
      <c r="H15" s="15">
        <v>81.400000000000006</v>
      </c>
      <c r="I15" s="15">
        <f t="shared" si="0"/>
        <v>24.306488697781358</v>
      </c>
      <c r="J15" s="15" t="str">
        <f t="shared" si="2"/>
        <v>normal</v>
      </c>
      <c r="K15" s="13">
        <v>3</v>
      </c>
      <c r="L15" s="13">
        <v>165</v>
      </c>
      <c r="M15" s="13">
        <v>176</v>
      </c>
      <c r="N15" s="13">
        <v>168</v>
      </c>
      <c r="O15" s="15">
        <f t="shared" si="3"/>
        <v>169.66666666666666</v>
      </c>
      <c r="Q15" s="10">
        <f t="shared" si="4"/>
        <v>3.3489000000000004</v>
      </c>
      <c r="R15" s="10">
        <f t="shared" si="5"/>
        <v>6625.9600000000009</v>
      </c>
      <c r="S15" s="10">
        <f t="shared" si="6"/>
        <v>148.96200000000002</v>
      </c>
      <c r="T15" s="10">
        <f t="shared" si="7"/>
        <v>310.49</v>
      </c>
      <c r="U15" s="10">
        <f t="shared" si="8"/>
        <v>13810.866666666667</v>
      </c>
    </row>
    <row r="16" spans="1:21" s="10" customFormat="1">
      <c r="A16" s="13">
        <v>13</v>
      </c>
      <c r="B16" s="10" t="s">
        <v>66</v>
      </c>
      <c r="C16" s="10" t="s">
        <v>67</v>
      </c>
      <c r="D16" s="13" t="s">
        <v>68</v>
      </c>
      <c r="E16" s="14">
        <v>1987</v>
      </c>
      <c r="F16" s="16">
        <f t="shared" ca="1" si="1"/>
        <v>30</v>
      </c>
      <c r="G16" s="15">
        <v>1.88</v>
      </c>
      <c r="H16" s="15">
        <v>77.3</v>
      </c>
      <c r="I16" s="15">
        <f t="shared" si="0"/>
        <v>21.870755998189228</v>
      </c>
      <c r="J16" s="15" t="str">
        <f t="shared" si="2"/>
        <v>normal</v>
      </c>
      <c r="K16" s="13">
        <v>2</v>
      </c>
      <c r="L16" s="13">
        <v>176</v>
      </c>
      <c r="M16" s="13">
        <v>172</v>
      </c>
      <c r="N16" s="13">
        <v>177</v>
      </c>
      <c r="O16" s="15">
        <f t="shared" si="3"/>
        <v>175</v>
      </c>
      <c r="Q16" s="10">
        <f t="shared" si="4"/>
        <v>3.5343999999999998</v>
      </c>
      <c r="R16" s="10">
        <f t="shared" si="5"/>
        <v>5975.29</v>
      </c>
      <c r="S16" s="10">
        <f t="shared" si="6"/>
        <v>145.32399999999998</v>
      </c>
      <c r="T16" s="10">
        <f t="shared" si="7"/>
        <v>329</v>
      </c>
      <c r="U16" s="10">
        <f t="shared" si="8"/>
        <v>13527.5</v>
      </c>
    </row>
    <row r="17" spans="1:21" s="10" customFormat="1">
      <c r="A17" s="13">
        <v>14</v>
      </c>
      <c r="B17" s="10" t="s">
        <v>69</v>
      </c>
      <c r="C17" s="10" t="s">
        <v>70</v>
      </c>
      <c r="D17" s="13" t="s">
        <v>71</v>
      </c>
      <c r="E17" s="14">
        <v>1996</v>
      </c>
      <c r="F17" s="16">
        <f t="shared" ca="1" si="1"/>
        <v>21</v>
      </c>
      <c r="G17" s="15">
        <v>1.85</v>
      </c>
      <c r="H17" s="15">
        <v>83.2</v>
      </c>
      <c r="I17" s="15">
        <f t="shared" si="0"/>
        <v>24.309715120525929</v>
      </c>
      <c r="J17" s="15" t="str">
        <f t="shared" si="2"/>
        <v>normal</v>
      </c>
      <c r="K17" s="13">
        <v>67</v>
      </c>
      <c r="L17" s="13">
        <v>175</v>
      </c>
      <c r="M17" s="13">
        <v>164</v>
      </c>
      <c r="N17" s="13">
        <v>172</v>
      </c>
      <c r="O17" s="15">
        <f t="shared" si="3"/>
        <v>170.33333333333334</v>
      </c>
      <c r="Q17" s="10">
        <f t="shared" si="4"/>
        <v>3.4225000000000003</v>
      </c>
      <c r="R17" s="10">
        <f t="shared" si="5"/>
        <v>6922.2400000000007</v>
      </c>
      <c r="S17" s="10">
        <f t="shared" si="6"/>
        <v>153.92000000000002</v>
      </c>
      <c r="T17" s="10">
        <f t="shared" si="7"/>
        <v>315.11666666666667</v>
      </c>
      <c r="U17" s="10">
        <f t="shared" si="8"/>
        <v>14171.733333333335</v>
      </c>
    </row>
    <row r="18" spans="1:21" s="10" customFormat="1">
      <c r="A18" s="13">
        <v>15</v>
      </c>
      <c r="B18" s="10" t="s">
        <v>72</v>
      </c>
      <c r="C18" s="10" t="s">
        <v>73</v>
      </c>
      <c r="D18" s="13" t="s">
        <v>74</v>
      </c>
      <c r="E18" s="14">
        <v>1987</v>
      </c>
      <c r="F18" s="16">
        <f t="shared" ca="1" si="1"/>
        <v>30</v>
      </c>
      <c r="G18" s="15">
        <v>1.91</v>
      </c>
      <c r="H18" s="15">
        <v>84.1</v>
      </c>
      <c r="I18" s="15">
        <f t="shared" si="0"/>
        <v>23.053096132233215</v>
      </c>
      <c r="J18" s="15" t="str">
        <f t="shared" si="2"/>
        <v>normal</v>
      </c>
      <c r="K18" s="13">
        <v>1</v>
      </c>
      <c r="L18" s="13">
        <v>166</v>
      </c>
      <c r="M18" s="13">
        <v>162</v>
      </c>
      <c r="N18" s="13">
        <v>160</v>
      </c>
      <c r="O18" s="15">
        <f t="shared" si="3"/>
        <v>162.66666666666666</v>
      </c>
      <c r="Q18" s="10">
        <f t="shared" si="4"/>
        <v>3.6480999999999999</v>
      </c>
      <c r="R18" s="10">
        <f t="shared" si="5"/>
        <v>7072.8099999999995</v>
      </c>
      <c r="S18" s="10">
        <f t="shared" si="6"/>
        <v>160.63099999999997</v>
      </c>
      <c r="T18" s="10">
        <f t="shared" si="7"/>
        <v>310.69333333333333</v>
      </c>
      <c r="U18" s="10">
        <f t="shared" si="8"/>
        <v>13680.266666666665</v>
      </c>
    </row>
    <row r="19" spans="1:21" s="10" customFormat="1">
      <c r="A19" s="13">
        <v>16</v>
      </c>
      <c r="B19" s="10" t="s">
        <v>75</v>
      </c>
      <c r="C19" s="10" t="s">
        <v>76</v>
      </c>
      <c r="D19" s="13" t="s">
        <v>48</v>
      </c>
      <c r="E19" s="14">
        <v>1992</v>
      </c>
      <c r="F19" s="16">
        <f t="shared" ca="1" si="1"/>
        <v>25</v>
      </c>
      <c r="G19" s="15">
        <v>1.7</v>
      </c>
      <c r="H19" s="15">
        <v>64.099999999999994</v>
      </c>
      <c r="I19" s="15">
        <f t="shared" si="0"/>
        <v>22.179930795847753</v>
      </c>
      <c r="J19" s="15" t="str">
        <f t="shared" si="2"/>
        <v>normal</v>
      </c>
      <c r="K19" s="13">
        <v>41</v>
      </c>
      <c r="L19" s="13">
        <v>164</v>
      </c>
      <c r="M19" s="13">
        <v>160</v>
      </c>
      <c r="N19" s="13">
        <v>156</v>
      </c>
      <c r="O19" s="15">
        <f t="shared" si="3"/>
        <v>160</v>
      </c>
      <c r="Q19" s="10">
        <f t="shared" si="4"/>
        <v>2.8899999999999997</v>
      </c>
      <c r="R19" s="10">
        <f t="shared" si="5"/>
        <v>4108.8099999999995</v>
      </c>
      <c r="S19" s="10">
        <f t="shared" si="6"/>
        <v>108.96999999999998</v>
      </c>
      <c r="T19" s="10">
        <f t="shared" si="7"/>
        <v>272</v>
      </c>
      <c r="U19" s="10">
        <f t="shared" si="8"/>
        <v>10256</v>
      </c>
    </row>
    <row r="20" spans="1:21" s="10" customFormat="1">
      <c r="A20" s="13">
        <v>17</v>
      </c>
      <c r="B20" s="10" t="s">
        <v>77</v>
      </c>
      <c r="C20" s="10" t="s">
        <v>78</v>
      </c>
      <c r="D20" s="13" t="s">
        <v>79</v>
      </c>
      <c r="E20" s="14">
        <v>1986</v>
      </c>
      <c r="F20" s="16">
        <f t="shared" ca="1" si="1"/>
        <v>31</v>
      </c>
      <c r="G20" s="15">
        <v>2.0299999999999998</v>
      </c>
      <c r="H20" s="15">
        <v>89.1</v>
      </c>
      <c r="I20" s="15">
        <f t="shared" si="0"/>
        <v>21.621490451115051</v>
      </c>
      <c r="J20" s="15" t="str">
        <f t="shared" si="2"/>
        <v>normal</v>
      </c>
      <c r="K20" s="13">
        <v>56</v>
      </c>
      <c r="L20" s="13">
        <v>182</v>
      </c>
      <c r="M20" s="13">
        <v>190</v>
      </c>
      <c r="N20" s="13">
        <v>190</v>
      </c>
      <c r="O20" s="15">
        <f t="shared" si="3"/>
        <v>187.33333333333334</v>
      </c>
      <c r="Q20" s="10">
        <f t="shared" si="4"/>
        <v>4.1208999999999989</v>
      </c>
      <c r="R20" s="10">
        <f t="shared" si="5"/>
        <v>7938.8099999999986</v>
      </c>
      <c r="S20" s="10">
        <f t="shared" si="6"/>
        <v>180.87299999999996</v>
      </c>
      <c r="T20" s="10">
        <f t="shared" si="7"/>
        <v>380.28666666666663</v>
      </c>
      <c r="U20" s="10">
        <f t="shared" si="8"/>
        <v>16691.400000000001</v>
      </c>
    </row>
    <row r="21" spans="1:21" s="10" customFormat="1">
      <c r="A21" s="13">
        <v>18</v>
      </c>
      <c r="B21" s="10" t="s">
        <v>80</v>
      </c>
      <c r="C21" s="10" t="s">
        <v>81</v>
      </c>
      <c r="D21" s="13" t="s">
        <v>82</v>
      </c>
      <c r="E21" s="14">
        <v>1991</v>
      </c>
      <c r="F21" s="16">
        <f t="shared" ca="1" si="1"/>
        <v>26</v>
      </c>
      <c r="G21" s="15">
        <v>1.91</v>
      </c>
      <c r="H21" s="15">
        <v>80</v>
      </c>
      <c r="I21" s="15">
        <f t="shared" si="0"/>
        <v>21.929223431375238</v>
      </c>
      <c r="J21" s="15" t="str">
        <f t="shared" si="2"/>
        <v>normal</v>
      </c>
      <c r="K21" s="13">
        <v>13</v>
      </c>
      <c r="L21" s="13">
        <v>173</v>
      </c>
      <c r="M21" s="13">
        <v>182</v>
      </c>
      <c r="N21" s="13">
        <v>176</v>
      </c>
      <c r="O21" s="15">
        <f t="shared" si="3"/>
        <v>177</v>
      </c>
      <c r="Q21" s="10">
        <f t="shared" si="4"/>
        <v>3.6480999999999999</v>
      </c>
      <c r="R21" s="10">
        <f t="shared" si="5"/>
        <v>6400</v>
      </c>
      <c r="S21" s="10">
        <f t="shared" si="6"/>
        <v>152.79999999999998</v>
      </c>
      <c r="T21" s="10">
        <f t="shared" si="7"/>
        <v>338.07</v>
      </c>
      <c r="U21" s="10">
        <f t="shared" si="8"/>
        <v>14160</v>
      </c>
    </row>
    <row r="22" spans="1:21" s="10" customFormat="1">
      <c r="A22" s="13">
        <v>19</v>
      </c>
      <c r="B22" s="10" t="s">
        <v>83</v>
      </c>
      <c r="C22" s="10" t="s">
        <v>84</v>
      </c>
      <c r="D22" s="13" t="s">
        <v>85</v>
      </c>
      <c r="E22" s="14">
        <v>1986</v>
      </c>
      <c r="F22" s="16">
        <f t="shared" ca="1" si="1"/>
        <v>31</v>
      </c>
      <c r="G22" s="15">
        <v>1.85</v>
      </c>
      <c r="H22" s="15">
        <v>75</v>
      </c>
      <c r="I22" s="15">
        <f t="shared" si="0"/>
        <v>21.913805697589478</v>
      </c>
      <c r="J22" s="15" t="str">
        <f t="shared" si="2"/>
        <v>normal</v>
      </c>
      <c r="K22" s="13">
        <v>25</v>
      </c>
      <c r="L22" s="13">
        <v>163</v>
      </c>
      <c r="M22" s="13">
        <v>164</v>
      </c>
      <c r="N22" s="13">
        <v>163</v>
      </c>
      <c r="O22" s="15">
        <f t="shared" si="3"/>
        <v>163.33333333333334</v>
      </c>
      <c r="Q22" s="10">
        <f t="shared" si="4"/>
        <v>3.4225000000000003</v>
      </c>
      <c r="R22" s="10">
        <f t="shared" si="5"/>
        <v>5625</v>
      </c>
      <c r="S22" s="10">
        <f t="shared" si="6"/>
        <v>138.75</v>
      </c>
      <c r="T22" s="10">
        <f t="shared" si="7"/>
        <v>302.16666666666669</v>
      </c>
      <c r="U22" s="10">
        <f t="shared" si="8"/>
        <v>12250</v>
      </c>
    </row>
    <row r="23" spans="1:21" s="10" customFormat="1">
      <c r="A23" s="13">
        <v>20</v>
      </c>
      <c r="B23" s="10" t="s">
        <v>86</v>
      </c>
      <c r="C23" s="10" t="s">
        <v>87</v>
      </c>
      <c r="D23" s="13" t="s">
        <v>88</v>
      </c>
      <c r="E23" s="14">
        <v>1989</v>
      </c>
      <c r="F23" s="16">
        <f t="shared" ca="1" si="1"/>
        <v>28</v>
      </c>
      <c r="G23" s="15">
        <v>1.78</v>
      </c>
      <c r="H23" s="15">
        <v>75</v>
      </c>
      <c r="I23" s="15">
        <f t="shared" si="0"/>
        <v>23.671253629592222</v>
      </c>
      <c r="J23" s="15" t="str">
        <f t="shared" si="2"/>
        <v>normal</v>
      </c>
      <c r="K23" s="13">
        <v>9</v>
      </c>
      <c r="L23" s="13">
        <v>166</v>
      </c>
      <c r="M23" s="13">
        <v>164</v>
      </c>
      <c r="N23" s="13">
        <v>163</v>
      </c>
      <c r="O23" s="15">
        <f t="shared" si="3"/>
        <v>164.33333333333334</v>
      </c>
      <c r="Q23" s="10">
        <f t="shared" si="4"/>
        <v>3.1684000000000001</v>
      </c>
      <c r="R23" s="10">
        <f t="shared" si="5"/>
        <v>5625</v>
      </c>
      <c r="S23" s="10">
        <f t="shared" si="6"/>
        <v>133.5</v>
      </c>
      <c r="T23" s="10">
        <f t="shared" si="7"/>
        <v>292.51333333333338</v>
      </c>
      <c r="U23" s="10">
        <f t="shared" si="8"/>
        <v>12325</v>
      </c>
    </row>
    <row r="24" spans="1:21" s="10" customFormat="1">
      <c r="A24" s="13">
        <v>21</v>
      </c>
      <c r="B24" s="10" t="s">
        <v>89</v>
      </c>
      <c r="C24" s="10" t="s">
        <v>90</v>
      </c>
      <c r="D24" s="13" t="s">
        <v>74</v>
      </c>
      <c r="E24" s="14">
        <v>1995</v>
      </c>
      <c r="F24" s="16">
        <f t="shared" ca="1" si="1"/>
        <v>22</v>
      </c>
      <c r="G24" s="15">
        <v>1.88</v>
      </c>
      <c r="H24" s="15">
        <v>83.6</v>
      </c>
      <c r="I24" s="15">
        <f t="shared" si="0"/>
        <v>23.65323675871435</v>
      </c>
      <c r="J24" s="15" t="str">
        <f t="shared" si="2"/>
        <v>normal</v>
      </c>
      <c r="K24" s="13">
        <v>49</v>
      </c>
      <c r="L24" s="13">
        <v>169</v>
      </c>
      <c r="M24" s="13">
        <v>169</v>
      </c>
      <c r="N24" s="13">
        <v>171</v>
      </c>
      <c r="O24" s="15">
        <f t="shared" si="3"/>
        <v>169.66666666666666</v>
      </c>
      <c r="Q24" s="10">
        <f t="shared" si="4"/>
        <v>3.5343999999999998</v>
      </c>
      <c r="R24" s="10">
        <f t="shared" si="5"/>
        <v>6988.9599999999991</v>
      </c>
      <c r="S24" s="10">
        <f t="shared" si="6"/>
        <v>157.16799999999998</v>
      </c>
      <c r="T24" s="10">
        <f t="shared" si="7"/>
        <v>318.9733333333333</v>
      </c>
      <c r="U24" s="10">
        <f t="shared" si="8"/>
        <v>14184.133333333331</v>
      </c>
    </row>
    <row r="25" spans="1:21" s="10" customFormat="1">
      <c r="A25" s="13">
        <v>22</v>
      </c>
      <c r="B25" s="10" t="s">
        <v>91</v>
      </c>
      <c r="C25" s="10" t="s">
        <v>92</v>
      </c>
      <c r="D25" s="13" t="s">
        <v>85</v>
      </c>
      <c r="E25" s="14">
        <v>1994</v>
      </c>
      <c r="F25" s="16">
        <f t="shared" ca="1" si="1"/>
        <v>23</v>
      </c>
      <c r="G25" s="15">
        <v>1.85</v>
      </c>
      <c r="H25" s="15">
        <v>81.400000000000006</v>
      </c>
      <c r="I25" s="15">
        <f t="shared" si="0"/>
        <v>23.783783783783782</v>
      </c>
      <c r="J25" s="15" t="str">
        <f t="shared" si="2"/>
        <v>normal</v>
      </c>
      <c r="K25" s="13">
        <v>17</v>
      </c>
      <c r="L25" s="13">
        <v>174</v>
      </c>
      <c r="M25" s="13">
        <v>176</v>
      </c>
      <c r="N25" s="13">
        <v>176</v>
      </c>
      <c r="O25" s="15">
        <f t="shared" si="3"/>
        <v>175.33333333333334</v>
      </c>
      <c r="Q25" s="10">
        <f t="shared" si="4"/>
        <v>3.4225000000000003</v>
      </c>
      <c r="R25" s="10">
        <f t="shared" si="5"/>
        <v>6625.9600000000009</v>
      </c>
      <c r="S25" s="10">
        <f t="shared" si="6"/>
        <v>150.59000000000003</v>
      </c>
      <c r="T25" s="10">
        <f t="shared" si="7"/>
        <v>324.36666666666667</v>
      </c>
      <c r="U25" s="10">
        <f t="shared" si="8"/>
        <v>14272.133333333335</v>
      </c>
    </row>
    <row r="26" spans="1:21" s="10" customFormat="1">
      <c r="A26" s="13">
        <v>23</v>
      </c>
      <c r="B26" s="10" t="s">
        <v>93</v>
      </c>
      <c r="C26" s="10" t="s">
        <v>94</v>
      </c>
      <c r="D26" s="13" t="s">
        <v>85</v>
      </c>
      <c r="E26" s="14">
        <v>1986</v>
      </c>
      <c r="F26" s="16">
        <f t="shared" ca="1" si="1"/>
        <v>31</v>
      </c>
      <c r="G26" s="15">
        <v>1.93</v>
      </c>
      <c r="H26" s="15">
        <v>80.5</v>
      </c>
      <c r="I26" s="15">
        <f t="shared" si="0"/>
        <v>21.611318424655696</v>
      </c>
      <c r="J26" s="15" t="str">
        <f t="shared" si="2"/>
        <v>normal</v>
      </c>
      <c r="K26" s="13">
        <v>16</v>
      </c>
      <c r="L26" s="13">
        <v>164</v>
      </c>
      <c r="M26" s="13">
        <v>172</v>
      </c>
      <c r="N26" s="13">
        <v>173</v>
      </c>
      <c r="O26" s="15">
        <f t="shared" si="3"/>
        <v>169.66666666666666</v>
      </c>
      <c r="Q26" s="10">
        <f t="shared" si="4"/>
        <v>3.7248999999999999</v>
      </c>
      <c r="R26" s="10">
        <f t="shared" si="5"/>
        <v>6480.25</v>
      </c>
      <c r="S26" s="10">
        <f t="shared" si="6"/>
        <v>155.36500000000001</v>
      </c>
      <c r="T26" s="10">
        <f t="shared" si="7"/>
        <v>327.45666666666665</v>
      </c>
      <c r="U26" s="10">
        <f t="shared" si="8"/>
        <v>13658.166666666666</v>
      </c>
    </row>
    <row r="27" spans="1:21" s="10" customFormat="1">
      <c r="A27" s="13">
        <v>24</v>
      </c>
      <c r="B27" s="10" t="s">
        <v>95</v>
      </c>
      <c r="C27" s="10" t="s">
        <v>96</v>
      </c>
      <c r="D27" s="13" t="s">
        <v>42</v>
      </c>
      <c r="E27" s="14">
        <v>1983</v>
      </c>
      <c r="F27" s="16">
        <f t="shared" ca="1" si="1"/>
        <v>34</v>
      </c>
      <c r="G27" s="15">
        <v>1.85</v>
      </c>
      <c r="H27" s="15">
        <v>87.3</v>
      </c>
      <c r="I27" s="15">
        <f t="shared" si="0"/>
        <v>25.507669831994153</v>
      </c>
      <c r="J27" s="15" t="str">
        <f t="shared" si="2"/>
        <v>overweight</v>
      </c>
      <c r="K27" s="13">
        <v>37</v>
      </c>
      <c r="L27" s="13">
        <v>158</v>
      </c>
      <c r="M27" s="13">
        <v>159</v>
      </c>
      <c r="N27" s="13">
        <v>157</v>
      </c>
      <c r="O27" s="15">
        <f t="shared" si="3"/>
        <v>158</v>
      </c>
      <c r="Q27" s="10">
        <f t="shared" si="4"/>
        <v>3.4225000000000003</v>
      </c>
      <c r="R27" s="10">
        <f t="shared" si="5"/>
        <v>7621.2899999999991</v>
      </c>
      <c r="S27" s="10">
        <f t="shared" si="6"/>
        <v>161.505</v>
      </c>
      <c r="T27" s="10">
        <f t="shared" si="7"/>
        <v>292.3</v>
      </c>
      <c r="U27" s="10">
        <f t="shared" si="8"/>
        <v>13793.4</v>
      </c>
    </row>
    <row r="28" spans="1:21" s="10" customFormat="1">
      <c r="A28" s="13">
        <v>25</v>
      </c>
      <c r="B28" s="10" t="s">
        <v>97</v>
      </c>
      <c r="C28" s="10" t="s">
        <v>98</v>
      </c>
      <c r="D28" s="13" t="s">
        <v>48</v>
      </c>
      <c r="E28" s="14">
        <v>1985</v>
      </c>
      <c r="F28" s="16">
        <f t="shared" ca="1" si="1"/>
        <v>32</v>
      </c>
      <c r="G28" s="15">
        <v>1.88</v>
      </c>
      <c r="H28" s="15">
        <v>83.2</v>
      </c>
      <c r="I28" s="15">
        <f t="shared" si="0"/>
        <v>23.540063377093709</v>
      </c>
      <c r="J28" s="15" t="str">
        <f t="shared" si="2"/>
        <v>normal</v>
      </c>
      <c r="K28" s="13">
        <v>65</v>
      </c>
      <c r="L28" s="13">
        <v>163</v>
      </c>
      <c r="M28" s="13">
        <v>166</v>
      </c>
      <c r="N28" s="13">
        <v>167</v>
      </c>
      <c r="O28" s="15">
        <f t="shared" si="3"/>
        <v>165.33333333333334</v>
      </c>
      <c r="Q28" s="10">
        <f t="shared" si="4"/>
        <v>3.5343999999999998</v>
      </c>
      <c r="R28" s="10">
        <f t="shared" si="5"/>
        <v>6922.2400000000007</v>
      </c>
      <c r="S28" s="10">
        <f t="shared" si="6"/>
        <v>156.416</v>
      </c>
      <c r="T28" s="10">
        <f t="shared" si="7"/>
        <v>310.82666666666665</v>
      </c>
      <c r="U28" s="10">
        <f t="shared" si="8"/>
        <v>13755.733333333335</v>
      </c>
    </row>
    <row r="29" spans="1:21" s="10" customFormat="1">
      <c r="A29" s="13">
        <v>26</v>
      </c>
      <c r="B29" s="10" t="s">
        <v>99</v>
      </c>
      <c r="C29" s="10" t="s">
        <v>32</v>
      </c>
      <c r="D29" s="13" t="s">
        <v>42</v>
      </c>
      <c r="E29" s="14">
        <v>1991</v>
      </c>
      <c r="F29" s="16">
        <f t="shared" ca="1" si="1"/>
        <v>26</v>
      </c>
      <c r="G29" s="15">
        <v>1.88</v>
      </c>
      <c r="H29" s="15">
        <v>78.2</v>
      </c>
      <c r="I29" s="15">
        <f t="shared" si="0"/>
        <v>22.125396106835673</v>
      </c>
      <c r="J29" s="15" t="str">
        <f t="shared" si="2"/>
        <v>normal</v>
      </c>
      <c r="K29" s="13">
        <v>21</v>
      </c>
      <c r="L29" s="13">
        <v>165</v>
      </c>
      <c r="M29" s="13">
        <v>163</v>
      </c>
      <c r="N29" s="13">
        <v>163</v>
      </c>
      <c r="O29" s="15">
        <f t="shared" si="3"/>
        <v>163.66666666666666</v>
      </c>
      <c r="Q29" s="10">
        <f t="shared" si="4"/>
        <v>3.5343999999999998</v>
      </c>
      <c r="R29" s="10">
        <f t="shared" si="5"/>
        <v>6115.2400000000007</v>
      </c>
      <c r="S29" s="10">
        <f t="shared" si="6"/>
        <v>147.01599999999999</v>
      </c>
      <c r="T29" s="10">
        <f t="shared" si="7"/>
        <v>307.69333333333327</v>
      </c>
      <c r="U29" s="10">
        <f t="shared" si="8"/>
        <v>12798.733333333334</v>
      </c>
    </row>
    <row r="30" spans="1:21" s="10" customFormat="1">
      <c r="A30" s="13">
        <v>27</v>
      </c>
      <c r="B30" s="10" t="s">
        <v>100</v>
      </c>
      <c r="C30" s="10" t="s">
        <v>101</v>
      </c>
      <c r="D30" s="13" t="s">
        <v>102</v>
      </c>
      <c r="E30" s="14">
        <v>1996</v>
      </c>
      <c r="F30" s="16">
        <f t="shared" ca="1" si="1"/>
        <v>21</v>
      </c>
      <c r="G30" s="15">
        <v>1.98</v>
      </c>
      <c r="H30" s="15">
        <v>88.2</v>
      </c>
      <c r="I30" s="15">
        <f t="shared" si="0"/>
        <v>22.497704315886136</v>
      </c>
      <c r="J30" s="15" t="str">
        <f t="shared" si="2"/>
        <v>normal</v>
      </c>
      <c r="K30" s="13">
        <v>53</v>
      </c>
      <c r="L30" s="13">
        <v>177</v>
      </c>
      <c r="M30" s="13">
        <v>176</v>
      </c>
      <c r="N30" s="13">
        <v>179</v>
      </c>
      <c r="O30" s="15">
        <f t="shared" si="3"/>
        <v>177.33333333333334</v>
      </c>
      <c r="Q30" s="10">
        <f t="shared" si="4"/>
        <v>3.9203999999999999</v>
      </c>
      <c r="R30" s="10">
        <f t="shared" si="5"/>
        <v>7779.2400000000007</v>
      </c>
      <c r="S30" s="10">
        <f t="shared" si="6"/>
        <v>174.636</v>
      </c>
      <c r="T30" s="10">
        <f t="shared" si="7"/>
        <v>351.12</v>
      </c>
      <c r="U30" s="10">
        <f t="shared" si="8"/>
        <v>15640.800000000001</v>
      </c>
    </row>
    <row r="31" spans="1:21" s="10" customFormat="1">
      <c r="A31" s="13">
        <v>28</v>
      </c>
      <c r="B31" s="10" t="s">
        <v>103</v>
      </c>
      <c r="C31" s="10" t="s">
        <v>104</v>
      </c>
      <c r="D31" s="13" t="s">
        <v>42</v>
      </c>
      <c r="E31" s="14">
        <v>1983</v>
      </c>
      <c r="F31" s="16">
        <f t="shared" ca="1" si="1"/>
        <v>34</v>
      </c>
      <c r="G31" s="15">
        <v>1.85</v>
      </c>
      <c r="H31" s="15">
        <v>80</v>
      </c>
      <c r="I31" s="15">
        <f t="shared" si="0"/>
        <v>23.374726077428779</v>
      </c>
      <c r="J31" s="15" t="str">
        <f t="shared" si="2"/>
        <v>normal</v>
      </c>
      <c r="K31" s="13">
        <v>153</v>
      </c>
      <c r="L31" s="13">
        <v>178</v>
      </c>
      <c r="M31" s="13">
        <v>178</v>
      </c>
      <c r="N31" s="13">
        <v>171</v>
      </c>
      <c r="O31" s="15">
        <f t="shared" si="3"/>
        <v>175.66666666666666</v>
      </c>
      <c r="Q31" s="10">
        <f t="shared" si="4"/>
        <v>3.4225000000000003</v>
      </c>
      <c r="R31" s="10">
        <f t="shared" si="5"/>
        <v>6400</v>
      </c>
      <c r="S31" s="10">
        <f t="shared" si="6"/>
        <v>148</v>
      </c>
      <c r="T31" s="10">
        <f t="shared" si="7"/>
        <v>324.98333333333335</v>
      </c>
      <c r="U31" s="10">
        <f t="shared" si="8"/>
        <v>14053.333333333332</v>
      </c>
    </row>
    <row r="32" spans="1:21" s="10" customFormat="1">
      <c r="A32" s="13">
        <v>29</v>
      </c>
      <c r="B32" s="10" t="s">
        <v>105</v>
      </c>
      <c r="C32" s="10" t="s">
        <v>106</v>
      </c>
      <c r="D32" s="13" t="s">
        <v>107</v>
      </c>
      <c r="E32" s="13">
        <v>1985</v>
      </c>
      <c r="F32" s="13">
        <f t="shared" ca="1" si="1"/>
        <v>32</v>
      </c>
      <c r="G32" s="13">
        <v>2.08</v>
      </c>
      <c r="H32" s="13">
        <v>108.2</v>
      </c>
      <c r="I32" s="15">
        <f t="shared" si="0"/>
        <v>25.009245562130175</v>
      </c>
      <c r="J32" s="13" t="str">
        <f t="shared" si="2"/>
        <v>overweight</v>
      </c>
      <c r="K32" s="13">
        <v>22</v>
      </c>
      <c r="L32" s="13">
        <v>193</v>
      </c>
      <c r="M32" s="13">
        <v>182</v>
      </c>
      <c r="N32" s="13">
        <v>187</v>
      </c>
      <c r="O32" s="15">
        <f t="shared" si="3"/>
        <v>187.33333333333334</v>
      </c>
      <c r="Q32" s="10">
        <f t="shared" si="4"/>
        <v>4.3264000000000005</v>
      </c>
      <c r="R32" s="10">
        <f t="shared" si="5"/>
        <v>11707.24</v>
      </c>
      <c r="S32" s="10">
        <f t="shared" si="6"/>
        <v>225.05600000000001</v>
      </c>
      <c r="T32" s="10">
        <f t="shared" si="7"/>
        <v>389.65333333333336</v>
      </c>
      <c r="U32" s="10">
        <f t="shared" si="8"/>
        <v>20269.466666666667</v>
      </c>
    </row>
    <row r="33" spans="1:21" s="10" customFormat="1">
      <c r="A33" s="13">
        <v>30</v>
      </c>
      <c r="B33" s="10" t="s">
        <v>108</v>
      </c>
      <c r="C33" s="10" t="s">
        <v>109</v>
      </c>
      <c r="D33" s="13" t="s">
        <v>42</v>
      </c>
      <c r="E33" s="13">
        <v>1981</v>
      </c>
      <c r="F33" s="13">
        <f t="shared" ca="1" si="1"/>
        <v>36</v>
      </c>
      <c r="G33" s="13">
        <v>1.88</v>
      </c>
      <c r="H33" s="15">
        <v>85</v>
      </c>
      <c r="I33" s="15">
        <f t="shared" si="0"/>
        <v>24.049343594386603</v>
      </c>
      <c r="J33" s="13" t="str">
        <f t="shared" si="2"/>
        <v>normal</v>
      </c>
      <c r="K33" s="13">
        <v>36</v>
      </c>
      <c r="L33" s="13">
        <v>176</v>
      </c>
      <c r="M33" s="13">
        <v>176</v>
      </c>
      <c r="N33" s="13">
        <v>176</v>
      </c>
      <c r="O33" s="15">
        <f t="shared" si="3"/>
        <v>176</v>
      </c>
      <c r="Q33" s="10">
        <f t="shared" si="4"/>
        <v>3.5343999999999998</v>
      </c>
      <c r="R33" s="10">
        <f t="shared" si="5"/>
        <v>7225</v>
      </c>
      <c r="S33" s="10">
        <f t="shared" si="6"/>
        <v>159.79999999999998</v>
      </c>
      <c r="T33" s="10">
        <f t="shared" si="7"/>
        <v>330.88</v>
      </c>
      <c r="U33" s="10">
        <f t="shared" si="8"/>
        <v>14960</v>
      </c>
    </row>
    <row r="34" spans="1:21" s="10" customFormat="1">
      <c r="A34" s="13">
        <v>31</v>
      </c>
      <c r="B34" s="10" t="s">
        <v>110</v>
      </c>
      <c r="C34" s="10" t="s">
        <v>111</v>
      </c>
      <c r="D34" s="13" t="s">
        <v>107</v>
      </c>
      <c r="E34" s="13">
        <v>1989</v>
      </c>
      <c r="F34" s="13">
        <f t="shared" ca="1" si="1"/>
        <v>28</v>
      </c>
      <c r="G34" s="15">
        <v>1.88</v>
      </c>
      <c r="H34" s="13">
        <v>86.4</v>
      </c>
      <c r="I34" s="15">
        <f t="shared" si="0"/>
        <v>24.445450430058852</v>
      </c>
      <c r="J34" s="13" t="str">
        <f t="shared" si="2"/>
        <v>normal</v>
      </c>
      <c r="K34" s="13">
        <v>26</v>
      </c>
      <c r="L34" s="13">
        <v>168</v>
      </c>
      <c r="M34" s="13">
        <v>174</v>
      </c>
      <c r="N34" s="13">
        <v>169</v>
      </c>
      <c r="O34" s="15">
        <f t="shared" si="3"/>
        <v>170.33333333333334</v>
      </c>
      <c r="Q34" s="10">
        <f t="shared" si="4"/>
        <v>3.5343999999999998</v>
      </c>
      <c r="R34" s="10">
        <f t="shared" si="5"/>
        <v>7464.9600000000009</v>
      </c>
      <c r="S34" s="10">
        <f t="shared" si="6"/>
        <v>162.43199999999999</v>
      </c>
      <c r="T34" s="10">
        <f t="shared" si="7"/>
        <v>320.22666666666669</v>
      </c>
      <c r="U34" s="10">
        <f t="shared" si="8"/>
        <v>14716.800000000001</v>
      </c>
    </row>
    <row r="35" spans="1:21" s="10" customFormat="1">
      <c r="A35" s="13">
        <v>32</v>
      </c>
      <c r="B35" s="10" t="s">
        <v>112</v>
      </c>
      <c r="C35" s="10" t="s">
        <v>113</v>
      </c>
      <c r="D35" s="13" t="s">
        <v>42</v>
      </c>
      <c r="E35" s="13">
        <v>1988</v>
      </c>
      <c r="F35" s="13">
        <f t="shared" ca="1" si="1"/>
        <v>29</v>
      </c>
      <c r="G35" s="13">
        <v>1.88</v>
      </c>
      <c r="H35" s="13">
        <v>80.5</v>
      </c>
      <c r="I35" s="15">
        <f t="shared" si="0"/>
        <v>22.776143051154371</v>
      </c>
      <c r="J35" s="13" t="str">
        <f t="shared" si="2"/>
        <v>normal</v>
      </c>
      <c r="K35" s="13">
        <v>20</v>
      </c>
      <c r="L35" s="13">
        <v>158</v>
      </c>
      <c r="M35" s="13">
        <v>163</v>
      </c>
      <c r="N35" s="13">
        <v>159</v>
      </c>
      <c r="O35" s="15">
        <f t="shared" si="3"/>
        <v>160</v>
      </c>
      <c r="Q35" s="10">
        <f t="shared" si="4"/>
        <v>3.5343999999999998</v>
      </c>
      <c r="R35" s="10">
        <f t="shared" si="5"/>
        <v>6480.25</v>
      </c>
      <c r="S35" s="10">
        <f t="shared" si="6"/>
        <v>151.34</v>
      </c>
      <c r="T35" s="10">
        <f t="shared" si="7"/>
        <v>300.79999999999995</v>
      </c>
      <c r="U35" s="10">
        <f t="shared" si="8"/>
        <v>12880</v>
      </c>
    </row>
    <row r="36" spans="1:21" ht="5.25" customHeight="1"/>
    <row r="37" spans="1:21">
      <c r="E37" s="11" t="s">
        <v>114</v>
      </c>
      <c r="F37" s="12">
        <f ca="1">SUM(F4:F35)</f>
        <v>908</v>
      </c>
      <c r="G37" s="12">
        <f>SUM(G4:G35)</f>
        <v>60.22000000000002</v>
      </c>
      <c r="H37" s="12">
        <f>SUM(H4:H35)</f>
        <v>2653.6999999999994</v>
      </c>
      <c r="I37" s="12">
        <f>SUM(I4:I35)</f>
        <v>747.81734849878671</v>
      </c>
      <c r="O37" s="12">
        <f>SUM(O4:O35)</f>
        <v>5440</v>
      </c>
      <c r="Q37" s="12">
        <f t="shared" ref="Q37:U37" si="9">SUM(Q4:Q35)</f>
        <v>113.51700000000005</v>
      </c>
      <c r="R37" s="12">
        <f t="shared" si="9"/>
        <v>222310.48999999993</v>
      </c>
      <c r="S37" s="12">
        <f t="shared" si="9"/>
        <v>5011.6620000000003</v>
      </c>
      <c r="T37" s="12">
        <f t="shared" si="9"/>
        <v>10253.870000000003</v>
      </c>
      <c r="U37" s="12">
        <f t="shared" si="9"/>
        <v>452839.63333333336</v>
      </c>
    </row>
    <row r="38" spans="1:21">
      <c r="E38" s="11"/>
      <c r="G38" s="12"/>
      <c r="H38" s="12"/>
      <c r="I38" s="12"/>
    </row>
    <row r="39" spans="1:21">
      <c r="C39" t="s">
        <v>117</v>
      </c>
    </row>
    <row r="40" spans="1:21">
      <c r="C40" s="19" t="s">
        <v>129</v>
      </c>
      <c r="D40" s="20" t="s">
        <v>118</v>
      </c>
      <c r="E40" s="18" t="s">
        <v>119</v>
      </c>
    </row>
    <row r="41" spans="1:21">
      <c r="C41" s="19" t="s">
        <v>130</v>
      </c>
      <c r="D41" s="20" t="s">
        <v>127</v>
      </c>
      <c r="E41" s="18" t="s">
        <v>128</v>
      </c>
    </row>
    <row r="42" spans="1:21">
      <c r="C42" s="19" t="s">
        <v>131</v>
      </c>
      <c r="D42" s="20" t="s">
        <v>132</v>
      </c>
      <c r="E42" s="18" t="s">
        <v>133</v>
      </c>
    </row>
    <row r="43" spans="1:21">
      <c r="E43" s="18"/>
    </row>
    <row r="44" spans="1:21">
      <c r="C44" s="19" t="s">
        <v>129</v>
      </c>
      <c r="D44" s="21">
        <f>O37</f>
        <v>5440</v>
      </c>
      <c r="E44" s="1" t="s">
        <v>134</v>
      </c>
      <c r="G44" s="34" t="s">
        <v>138</v>
      </c>
      <c r="H44" s="34"/>
      <c r="I44" s="34"/>
      <c r="J44" s="34"/>
      <c r="K44" s="34"/>
      <c r="L44" s="34"/>
      <c r="M44" s="34"/>
      <c r="N44" s="34"/>
      <c r="O44" s="34"/>
    </row>
    <row r="45" spans="1:21">
      <c r="C45" s="19" t="s">
        <v>130</v>
      </c>
      <c r="D45" s="12">
        <f>T37</f>
        <v>10253.870000000003</v>
      </c>
      <c r="E45" s="1" t="s">
        <v>134</v>
      </c>
      <c r="G45" s="34" t="s">
        <v>135</v>
      </c>
      <c r="H45" s="34"/>
      <c r="I45" s="34"/>
      <c r="J45" s="34"/>
      <c r="K45" s="34"/>
      <c r="L45" s="34"/>
      <c r="M45" s="34"/>
      <c r="N45" s="34"/>
      <c r="O45" s="34"/>
    </row>
    <row r="46" spans="1:21">
      <c r="C46" s="19" t="s">
        <v>131</v>
      </c>
      <c r="D46" s="12">
        <f>U37</f>
        <v>452839.63333333336</v>
      </c>
      <c r="E46" s="1" t="s">
        <v>134</v>
      </c>
      <c r="G46" s="34" t="s">
        <v>136</v>
      </c>
      <c r="H46" s="34"/>
      <c r="I46" s="34"/>
      <c r="J46" s="34"/>
      <c r="K46" s="34"/>
      <c r="L46" s="34"/>
      <c r="M46" s="34"/>
      <c r="N46" s="34"/>
      <c r="O46" s="34"/>
    </row>
    <row r="48" spans="1:21">
      <c r="C48" s="19" t="s">
        <v>137</v>
      </c>
    </row>
    <row r="49" spans="2:17" ht="15" customHeight="1">
      <c r="B49" s="35" t="s">
        <v>140</v>
      </c>
      <c r="C49" s="35"/>
      <c r="D49" s="12">
        <f>D44</f>
        <v>5440</v>
      </c>
      <c r="E49" s="1" t="s">
        <v>134</v>
      </c>
      <c r="G49" s="34" t="s">
        <v>139</v>
      </c>
      <c r="H49" s="34"/>
      <c r="I49" s="34"/>
      <c r="J49" s="34"/>
      <c r="K49" s="34"/>
      <c r="L49" s="34"/>
      <c r="M49" s="34"/>
      <c r="N49" s="34"/>
      <c r="O49" s="34"/>
    </row>
    <row r="50" spans="2:17">
      <c r="B50" s="35"/>
      <c r="C50" s="35"/>
      <c r="D50" s="1">
        <f>D49*1.882</f>
        <v>10238.08</v>
      </c>
      <c r="E50" s="1" t="s">
        <v>134</v>
      </c>
      <c r="G50" s="34" t="s">
        <v>145</v>
      </c>
      <c r="H50" s="34"/>
      <c r="I50" s="34"/>
      <c r="J50" s="34"/>
      <c r="K50" s="34"/>
      <c r="L50" s="34"/>
      <c r="M50" s="34"/>
      <c r="N50" s="34"/>
      <c r="O50" s="34"/>
      <c r="Q50" t="s">
        <v>141</v>
      </c>
    </row>
    <row r="51" spans="2:17" ht="16.5" thickBot="1">
      <c r="B51" s="35"/>
      <c r="C51" s="35"/>
      <c r="D51" s="24">
        <f>D45</f>
        <v>10253.870000000003</v>
      </c>
      <c r="E51" s="25" t="s">
        <v>134</v>
      </c>
      <c r="F51" s="25"/>
      <c r="G51" s="36" t="s">
        <v>135</v>
      </c>
      <c r="H51" s="36"/>
      <c r="I51" s="36"/>
      <c r="J51" s="36"/>
      <c r="K51" s="36"/>
      <c r="L51" s="36"/>
      <c r="M51" s="36"/>
      <c r="N51" s="36"/>
      <c r="O51" s="36"/>
      <c r="P51" s="26" t="s">
        <v>143</v>
      </c>
      <c r="Q51" t="s">
        <v>142</v>
      </c>
    </row>
    <row r="52" spans="2:17">
      <c r="B52" s="23"/>
      <c r="C52" s="23"/>
      <c r="D52" s="12">
        <f>D50-D51</f>
        <v>-15.790000000002692</v>
      </c>
      <c r="E52" s="1" t="s">
        <v>134</v>
      </c>
      <c r="G52" s="32" t="s">
        <v>144</v>
      </c>
      <c r="H52" s="33"/>
      <c r="I52" s="33"/>
      <c r="J52" s="33"/>
      <c r="K52" s="33"/>
      <c r="L52" s="33"/>
      <c r="M52" s="33"/>
      <c r="N52" s="33"/>
      <c r="O52" s="33"/>
    </row>
    <row r="53" spans="2:17">
      <c r="B53" s="23"/>
      <c r="C53" s="23"/>
    </row>
    <row r="54" spans="2:17">
      <c r="B54" s="23"/>
      <c r="C54" s="23"/>
    </row>
    <row r="55" spans="2:17">
      <c r="B55" s="23"/>
      <c r="C55" s="23"/>
    </row>
    <row r="56" spans="2:17">
      <c r="B56" s="23"/>
      <c r="C56" s="23"/>
    </row>
  </sheetData>
  <mergeCells count="18">
    <mergeCell ref="G52:O52"/>
    <mergeCell ref="G45:O45"/>
    <mergeCell ref="G44:O44"/>
    <mergeCell ref="G46:O46"/>
    <mergeCell ref="B49:C51"/>
    <mergeCell ref="G49:O49"/>
    <mergeCell ref="G50:O50"/>
    <mergeCell ref="G51:O51"/>
    <mergeCell ref="Q2:Q3"/>
    <mergeCell ref="R2:R3"/>
    <mergeCell ref="S2:S3"/>
    <mergeCell ref="T2:T3"/>
    <mergeCell ref="U2:U3"/>
    <mergeCell ref="A2:A3"/>
    <mergeCell ref="B2:C3"/>
    <mergeCell ref="D2:D3"/>
    <mergeCell ref="E2:E3"/>
    <mergeCell ref="J2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56"/>
  <sheetViews>
    <sheetView workbookViewId="0">
      <pane xSplit="4" ySplit="3" topLeftCell="R25" activePane="bottomRight" state="frozen"/>
      <selection pane="topRight" activeCell="E1" sqref="E1"/>
      <selection pane="bottomLeft" activeCell="A4" sqref="A4"/>
      <selection pane="bottomRight" activeCell="AD5" sqref="AD5"/>
    </sheetView>
  </sheetViews>
  <sheetFormatPr defaultRowHeight="15"/>
  <cols>
    <col min="1" max="1" width="11.42578125" style="10" customWidth="1"/>
    <col min="2" max="2" width="17.7109375" bestFit="1" customWidth="1"/>
    <col min="3" max="3" width="19" customWidth="1"/>
    <col min="4" max="4" width="9.5703125" style="1" bestFit="1" customWidth="1"/>
    <col min="5" max="5" width="0" style="1" hidden="1" customWidth="1"/>
    <col min="6" max="6" width="7.140625" style="1" customWidth="1"/>
    <col min="7" max="7" width="11" style="1" customWidth="1"/>
    <col min="8" max="8" width="10.42578125" style="1" customWidth="1"/>
    <col min="9" max="9" width="12.42578125" style="1" customWidth="1"/>
    <col min="10" max="10" width="17.7109375" style="1" hidden="1" customWidth="1"/>
    <col min="11" max="11" width="9.140625" hidden="1" customWidth="1"/>
    <col min="12" max="13" width="12.42578125" hidden="1" customWidth="1"/>
    <col min="14" max="14" width="12.42578125" style="1" hidden="1" customWidth="1"/>
    <col min="15" max="15" width="12.42578125" style="1" customWidth="1"/>
    <col min="17" max="17" width="7" customWidth="1"/>
    <col min="18" max="18" width="9.5703125" customWidth="1"/>
    <col min="19" max="20" width="9.140625" customWidth="1"/>
    <col min="21" max="21" width="12" customWidth="1"/>
    <col min="25" max="25" width="7.5703125" bestFit="1" customWidth="1"/>
    <col min="27" max="27" width="9.5703125" bestFit="1" customWidth="1"/>
  </cols>
  <sheetData>
    <row r="1" spans="1:31" ht="26.25">
      <c r="A1" s="2" t="s">
        <v>8</v>
      </c>
    </row>
    <row r="2" spans="1:31" ht="45">
      <c r="A2" s="31"/>
      <c r="B2" s="30" t="s">
        <v>10</v>
      </c>
      <c r="C2" s="30"/>
      <c r="D2" s="30" t="s">
        <v>11</v>
      </c>
      <c r="E2" s="30" t="s">
        <v>12</v>
      </c>
      <c r="F2" s="4" t="s">
        <v>13</v>
      </c>
      <c r="G2" s="4" t="s">
        <v>14</v>
      </c>
      <c r="H2" s="4" t="s">
        <v>15</v>
      </c>
      <c r="I2" s="4" t="s">
        <v>16</v>
      </c>
      <c r="J2" s="30" t="s">
        <v>17</v>
      </c>
      <c r="K2" s="4" t="s">
        <v>18</v>
      </c>
      <c r="L2" s="4" t="s">
        <v>19</v>
      </c>
      <c r="M2" s="4" t="s">
        <v>19</v>
      </c>
      <c r="N2" s="4" t="s">
        <v>19</v>
      </c>
      <c r="O2" s="4" t="s">
        <v>20</v>
      </c>
      <c r="Q2" s="30" t="s">
        <v>122</v>
      </c>
      <c r="R2" s="30" t="s">
        <v>123</v>
      </c>
      <c r="S2" s="30" t="s">
        <v>124</v>
      </c>
      <c r="T2" s="30" t="s">
        <v>125</v>
      </c>
      <c r="U2" s="30" t="s">
        <v>126</v>
      </c>
      <c r="W2" s="27" t="s">
        <v>146</v>
      </c>
      <c r="X2" s="28" t="s">
        <v>147</v>
      </c>
      <c r="Y2" s="28" t="s">
        <v>148</v>
      </c>
      <c r="AA2" s="28" t="s">
        <v>149</v>
      </c>
    </row>
    <row r="3" spans="1:31">
      <c r="A3" s="31"/>
      <c r="B3" s="30"/>
      <c r="C3" s="30"/>
      <c r="D3" s="30"/>
      <c r="E3" s="30"/>
      <c r="F3" s="4"/>
      <c r="G3" s="4"/>
      <c r="H3" s="4"/>
      <c r="I3" s="4"/>
      <c r="J3" s="30"/>
      <c r="K3" s="4" t="s">
        <v>26</v>
      </c>
      <c r="L3" s="4" t="s">
        <v>27</v>
      </c>
      <c r="M3" s="4" t="s">
        <v>28</v>
      </c>
      <c r="N3" s="4" t="s">
        <v>29</v>
      </c>
      <c r="O3" s="4" t="s">
        <v>116</v>
      </c>
      <c r="Q3" s="30"/>
      <c r="R3" s="30"/>
      <c r="S3" s="30"/>
      <c r="T3" s="30"/>
      <c r="U3" s="30"/>
    </row>
    <row r="4" spans="1:31" s="10" customFormat="1">
      <c r="A4" s="13">
        <v>1</v>
      </c>
      <c r="B4" s="10" t="s">
        <v>31</v>
      </c>
      <c r="C4" s="10" t="s">
        <v>32</v>
      </c>
      <c r="D4" s="13" t="s">
        <v>33</v>
      </c>
      <c r="E4" s="14">
        <v>1986</v>
      </c>
      <c r="F4" s="14">
        <f ca="1">YEAR(TODAY())-E4</f>
        <v>31</v>
      </c>
      <c r="G4" s="15">
        <v>1.8</v>
      </c>
      <c r="H4" s="15">
        <v>80</v>
      </c>
      <c r="I4" s="15">
        <f t="shared" ref="I4:I35" si="0">H4/(G4^2)</f>
        <v>24.691358024691358</v>
      </c>
      <c r="J4" s="15" t="str">
        <f>IF(I4&lt;19,"skinny",IF(I4&lt;25,"normal",IF(I4&lt;30,"overweight",IF(I4&lt;35,"obesity level I",IF(I4&lt;40,"obesity level II","obesity level III")))))</f>
        <v>normal</v>
      </c>
      <c r="K4" s="13">
        <v>23</v>
      </c>
      <c r="L4" s="13">
        <v>162</v>
      </c>
      <c r="M4" s="13">
        <v>162</v>
      </c>
      <c r="N4" s="13">
        <v>165</v>
      </c>
      <c r="O4" s="15">
        <f>SUM(L4:N4)/3</f>
        <v>163</v>
      </c>
      <c r="Q4" s="17">
        <f>G4^2</f>
        <v>3.24</v>
      </c>
      <c r="R4" s="17">
        <f>H4^2</f>
        <v>6400</v>
      </c>
      <c r="S4" s="10">
        <f>G4*H4</f>
        <v>144</v>
      </c>
      <c r="T4" s="10">
        <f>G4*O4</f>
        <v>293.40000000000003</v>
      </c>
      <c r="U4" s="10">
        <f>H4*O4</f>
        <v>13040</v>
      </c>
      <c r="W4" s="10">
        <f>32.71+(60.03*G4)+(0.29*H4)</f>
        <v>163.964</v>
      </c>
      <c r="X4" s="17">
        <f>O4-W4</f>
        <v>-0.96399999999999864</v>
      </c>
      <c r="Y4" s="15">
        <f>X4^2</f>
        <v>0.92929599999999735</v>
      </c>
      <c r="AA4" s="17">
        <f>O4^2</f>
        <v>26569</v>
      </c>
    </row>
    <row r="5" spans="1:31" s="10" customFormat="1">
      <c r="A5" s="13">
        <v>2</v>
      </c>
      <c r="B5" s="10" t="s">
        <v>34</v>
      </c>
      <c r="C5" s="10" t="s">
        <v>35</v>
      </c>
      <c r="D5" s="13" t="s">
        <v>36</v>
      </c>
      <c r="E5" s="14">
        <v>1993</v>
      </c>
      <c r="F5" s="16">
        <f t="shared" ref="F5:F35" ca="1" si="1">YEAR(TODAY())-E5</f>
        <v>24</v>
      </c>
      <c r="G5" s="15">
        <v>1.98</v>
      </c>
      <c r="H5" s="15">
        <v>92.3</v>
      </c>
      <c r="I5" s="15">
        <f t="shared" si="0"/>
        <v>23.543515967758392</v>
      </c>
      <c r="J5" s="15" t="str">
        <f t="shared" ref="J5:J35" si="2">IF(I5&lt;19,"skinny",IF(I5&lt;25,"normal",IF(I5&lt;30,"overweight",IF(I5&lt;35,"obesity level I",IF(I5&lt;40,"obesity level II","obesity level III")))))</f>
        <v>normal</v>
      </c>
      <c r="K5" s="13">
        <v>57</v>
      </c>
      <c r="L5" s="13">
        <v>179</v>
      </c>
      <c r="M5" s="13">
        <v>179</v>
      </c>
      <c r="N5" s="13">
        <v>176</v>
      </c>
      <c r="O5" s="15">
        <f t="shared" ref="O5:O35" si="3">SUM(L5:N5)/3</f>
        <v>178</v>
      </c>
      <c r="Q5" s="10">
        <f t="shared" ref="Q5:R35" si="4">G5^2</f>
        <v>3.9203999999999999</v>
      </c>
      <c r="R5" s="10">
        <f t="shared" si="4"/>
        <v>8519.2899999999991</v>
      </c>
      <c r="S5" s="10">
        <f t="shared" ref="S5:S35" si="5">G5*H5</f>
        <v>182.75399999999999</v>
      </c>
      <c r="T5" s="10">
        <f t="shared" ref="T5:T35" si="6">G5*O5</f>
        <v>352.44</v>
      </c>
      <c r="U5" s="10">
        <f t="shared" ref="U5:U35" si="7">H5*O5</f>
        <v>16429.399999999998</v>
      </c>
      <c r="W5" s="10">
        <f t="shared" ref="W5:W35" si="8">32.71+(60.03*G5)+(0.29*H5)</f>
        <v>178.3364</v>
      </c>
      <c r="X5" s="17">
        <f t="shared" ref="X5:X35" si="9">O5-W5</f>
        <v>-0.33639999999999759</v>
      </c>
      <c r="Y5" s="15">
        <f t="shared" ref="Y5:Y35" si="10">X5^2</f>
        <v>0.11316495999999839</v>
      </c>
      <c r="AA5" s="17">
        <f t="shared" ref="AA5:AA35" si="11">O5^2</f>
        <v>31684</v>
      </c>
      <c r="AD5" s="38"/>
      <c r="AE5" s="10" t="s">
        <v>150</v>
      </c>
    </row>
    <row r="6" spans="1:31" s="10" customFormat="1">
      <c r="A6" s="13">
        <v>3</v>
      </c>
      <c r="B6" s="10" t="s">
        <v>37</v>
      </c>
      <c r="C6" s="10" t="s">
        <v>38</v>
      </c>
      <c r="D6" s="13" t="s">
        <v>39</v>
      </c>
      <c r="E6" s="14">
        <v>1987</v>
      </c>
      <c r="F6" s="16">
        <f t="shared" ca="1" si="1"/>
        <v>30</v>
      </c>
      <c r="G6" s="15">
        <v>1.78</v>
      </c>
      <c r="H6" s="15">
        <v>74.099999999999994</v>
      </c>
      <c r="I6" s="15">
        <f t="shared" si="0"/>
        <v>23.387198586037115</v>
      </c>
      <c r="J6" s="15" t="str">
        <f t="shared" si="2"/>
        <v>normal</v>
      </c>
      <c r="K6" s="13">
        <v>29</v>
      </c>
      <c r="L6" s="13">
        <v>158</v>
      </c>
      <c r="M6" s="13">
        <v>160</v>
      </c>
      <c r="N6" s="13">
        <v>161</v>
      </c>
      <c r="O6" s="15">
        <f t="shared" si="3"/>
        <v>159.66666666666666</v>
      </c>
      <c r="Q6" s="10">
        <f t="shared" si="4"/>
        <v>3.1684000000000001</v>
      </c>
      <c r="R6" s="10">
        <f t="shared" si="4"/>
        <v>5490.8099999999995</v>
      </c>
      <c r="S6" s="10">
        <f t="shared" si="5"/>
        <v>131.898</v>
      </c>
      <c r="T6" s="10">
        <f t="shared" si="6"/>
        <v>284.20666666666665</v>
      </c>
      <c r="U6" s="10">
        <f t="shared" si="7"/>
        <v>11831.3</v>
      </c>
      <c r="W6" s="10">
        <f t="shared" si="8"/>
        <v>161.05240000000001</v>
      </c>
      <c r="X6" s="17">
        <f t="shared" si="9"/>
        <v>-1.3857333333333486</v>
      </c>
      <c r="Y6" s="15">
        <f t="shared" si="10"/>
        <v>1.9202568711111534</v>
      </c>
      <c r="AA6" s="17">
        <f t="shared" si="11"/>
        <v>25493.444444444442</v>
      </c>
    </row>
    <row r="7" spans="1:31" s="10" customFormat="1">
      <c r="A7" s="13">
        <v>4</v>
      </c>
      <c r="B7" s="10" t="s">
        <v>40</v>
      </c>
      <c r="C7" s="10" t="s">
        <v>41</v>
      </c>
      <c r="D7" s="13" t="s">
        <v>42</v>
      </c>
      <c r="E7" s="14">
        <v>1988</v>
      </c>
      <c r="F7" s="16">
        <f t="shared" ca="1" si="1"/>
        <v>29</v>
      </c>
      <c r="G7" s="15">
        <v>1.83</v>
      </c>
      <c r="H7" s="15">
        <v>76.400000000000006</v>
      </c>
      <c r="I7" s="15">
        <f t="shared" si="0"/>
        <v>22.813461136492577</v>
      </c>
      <c r="J7" s="15" t="str">
        <f t="shared" si="2"/>
        <v>normal</v>
      </c>
      <c r="K7" s="13">
        <v>18</v>
      </c>
      <c r="L7" s="13">
        <v>154</v>
      </c>
      <c r="M7" s="13">
        <v>154</v>
      </c>
      <c r="N7" s="13">
        <v>156</v>
      </c>
      <c r="O7" s="15">
        <f t="shared" si="3"/>
        <v>154.66666666666666</v>
      </c>
      <c r="Q7" s="10">
        <f t="shared" si="4"/>
        <v>3.3489000000000004</v>
      </c>
      <c r="R7" s="10">
        <f t="shared" si="4"/>
        <v>5836.9600000000009</v>
      </c>
      <c r="S7" s="10">
        <f t="shared" si="5"/>
        <v>139.81200000000001</v>
      </c>
      <c r="T7" s="10">
        <f t="shared" si="6"/>
        <v>283.04000000000002</v>
      </c>
      <c r="U7" s="10">
        <f t="shared" si="7"/>
        <v>11816.533333333333</v>
      </c>
      <c r="W7" s="10">
        <f t="shared" si="8"/>
        <v>164.7209</v>
      </c>
      <c r="X7" s="17">
        <f t="shared" si="9"/>
        <v>-10.054233333333343</v>
      </c>
      <c r="Y7" s="15">
        <f t="shared" si="10"/>
        <v>101.08760792111131</v>
      </c>
      <c r="AA7" s="17">
        <f t="shared" si="11"/>
        <v>23921.777777777774</v>
      </c>
    </row>
    <row r="8" spans="1:31" s="10" customFormat="1">
      <c r="A8" s="13">
        <v>5</v>
      </c>
      <c r="B8" s="10" t="s">
        <v>43</v>
      </c>
      <c r="C8" s="10" t="s">
        <v>44</v>
      </c>
      <c r="D8" s="13" t="s">
        <v>45</v>
      </c>
      <c r="E8" s="14">
        <v>1993</v>
      </c>
      <c r="F8" s="16">
        <f t="shared" ca="1" si="1"/>
        <v>24</v>
      </c>
      <c r="G8" s="15">
        <v>1.85</v>
      </c>
      <c r="H8" s="15">
        <v>81.8</v>
      </c>
      <c r="I8" s="15">
        <f t="shared" si="0"/>
        <v>23.900657414170926</v>
      </c>
      <c r="J8" s="15" t="str">
        <f t="shared" si="2"/>
        <v>normal</v>
      </c>
      <c r="K8" s="13">
        <v>7</v>
      </c>
      <c r="L8" s="13">
        <v>171</v>
      </c>
      <c r="M8" s="13">
        <v>171</v>
      </c>
      <c r="N8" s="13">
        <v>170</v>
      </c>
      <c r="O8" s="15">
        <f t="shared" si="3"/>
        <v>170.66666666666666</v>
      </c>
      <c r="Q8" s="10">
        <f t="shared" si="4"/>
        <v>3.4225000000000003</v>
      </c>
      <c r="R8" s="10">
        <f t="shared" si="4"/>
        <v>6691.24</v>
      </c>
      <c r="S8" s="10">
        <f t="shared" si="5"/>
        <v>151.33000000000001</v>
      </c>
      <c r="T8" s="10">
        <f t="shared" si="6"/>
        <v>315.73333333333335</v>
      </c>
      <c r="U8" s="10">
        <f t="shared" si="7"/>
        <v>13960.533333333333</v>
      </c>
      <c r="W8" s="10">
        <f t="shared" si="8"/>
        <v>167.48750000000001</v>
      </c>
      <c r="X8" s="17">
        <f t="shared" si="9"/>
        <v>3.1791666666666458</v>
      </c>
      <c r="Y8" s="15">
        <f t="shared" si="10"/>
        <v>10.107100694444313</v>
      </c>
      <c r="AA8" s="17">
        <f t="shared" si="11"/>
        <v>29127.111111111109</v>
      </c>
    </row>
    <row r="9" spans="1:31" s="10" customFormat="1">
      <c r="A9" s="13">
        <v>6</v>
      </c>
      <c r="B9" s="10" t="s">
        <v>46</v>
      </c>
      <c r="C9" s="10" t="s">
        <v>47</v>
      </c>
      <c r="D9" s="13" t="s">
        <v>48</v>
      </c>
      <c r="E9" s="14">
        <v>1988</v>
      </c>
      <c r="F9" s="16">
        <f t="shared" ca="1" si="1"/>
        <v>29</v>
      </c>
      <c r="G9" s="15">
        <v>1.98</v>
      </c>
      <c r="H9" s="15">
        <v>97.3</v>
      </c>
      <c r="I9" s="15">
        <f t="shared" si="0"/>
        <v>24.818896031017243</v>
      </c>
      <c r="J9" s="15" t="str">
        <f t="shared" si="2"/>
        <v>normal</v>
      </c>
      <c r="K9" s="13">
        <v>30</v>
      </c>
      <c r="L9" s="13">
        <v>184</v>
      </c>
      <c r="M9" s="13">
        <v>175</v>
      </c>
      <c r="N9" s="13">
        <v>177</v>
      </c>
      <c r="O9" s="15">
        <f t="shared" si="3"/>
        <v>178.66666666666666</v>
      </c>
      <c r="Q9" s="10">
        <f t="shared" si="4"/>
        <v>3.9203999999999999</v>
      </c>
      <c r="R9" s="10">
        <f t="shared" si="4"/>
        <v>9467.2899999999991</v>
      </c>
      <c r="S9" s="10">
        <f t="shared" si="5"/>
        <v>192.654</v>
      </c>
      <c r="T9" s="10">
        <f t="shared" si="6"/>
        <v>353.76</v>
      </c>
      <c r="U9" s="10">
        <f t="shared" si="7"/>
        <v>17384.266666666666</v>
      </c>
      <c r="W9" s="10">
        <f t="shared" si="8"/>
        <v>179.78640000000001</v>
      </c>
      <c r="X9" s="17">
        <f t="shared" si="9"/>
        <v>-1.1197333333333575</v>
      </c>
      <c r="Y9" s="15">
        <f t="shared" si="10"/>
        <v>1.2538027377778318</v>
      </c>
      <c r="AA9" s="17">
        <f t="shared" si="11"/>
        <v>31921.777777777774</v>
      </c>
    </row>
    <row r="10" spans="1:31" s="10" customFormat="1">
      <c r="A10" s="13">
        <v>7</v>
      </c>
      <c r="B10" s="10" t="s">
        <v>49</v>
      </c>
      <c r="C10" s="10" t="s">
        <v>50</v>
      </c>
      <c r="D10" s="13" t="s">
        <v>51</v>
      </c>
      <c r="E10" s="14">
        <v>1990</v>
      </c>
      <c r="F10" s="16">
        <f t="shared" ca="1" si="1"/>
        <v>27</v>
      </c>
      <c r="G10" s="15">
        <v>1.8</v>
      </c>
      <c r="H10" s="15">
        <v>68.2</v>
      </c>
      <c r="I10" s="15">
        <f t="shared" si="0"/>
        <v>21.049382716049383</v>
      </c>
      <c r="J10" s="15" t="str">
        <f t="shared" si="2"/>
        <v>normal</v>
      </c>
      <c r="K10" s="13">
        <v>12</v>
      </c>
      <c r="L10" s="13">
        <v>165</v>
      </c>
      <c r="M10" s="13">
        <v>165</v>
      </c>
      <c r="N10" s="13">
        <v>159</v>
      </c>
      <c r="O10" s="15">
        <f t="shared" si="3"/>
        <v>163</v>
      </c>
      <c r="Q10" s="10">
        <f t="shared" si="4"/>
        <v>3.24</v>
      </c>
      <c r="R10" s="10">
        <f t="shared" si="4"/>
        <v>4651.2400000000007</v>
      </c>
      <c r="S10" s="10">
        <f t="shared" si="5"/>
        <v>122.76</v>
      </c>
      <c r="T10" s="10">
        <f t="shared" si="6"/>
        <v>293.40000000000003</v>
      </c>
      <c r="U10" s="10">
        <f t="shared" si="7"/>
        <v>11116.6</v>
      </c>
      <c r="W10" s="10">
        <f t="shared" si="8"/>
        <v>160.542</v>
      </c>
      <c r="X10" s="17">
        <f t="shared" si="9"/>
        <v>2.4579999999999984</v>
      </c>
      <c r="Y10" s="15">
        <f t="shared" si="10"/>
        <v>6.0417639999999926</v>
      </c>
      <c r="AA10" s="17">
        <f t="shared" si="11"/>
        <v>26569</v>
      </c>
    </row>
    <row r="11" spans="1:31" s="10" customFormat="1">
      <c r="A11" s="13">
        <v>8</v>
      </c>
      <c r="B11" s="10" t="s">
        <v>52</v>
      </c>
      <c r="C11" s="10" t="s">
        <v>53</v>
      </c>
      <c r="D11" s="13" t="s">
        <v>54</v>
      </c>
      <c r="E11" s="14">
        <v>1990</v>
      </c>
      <c r="F11" s="16">
        <f t="shared" ca="1" si="1"/>
        <v>27</v>
      </c>
      <c r="G11" s="15">
        <v>1.96</v>
      </c>
      <c r="H11" s="15">
        <v>98.2</v>
      </c>
      <c r="I11" s="15">
        <f t="shared" si="0"/>
        <v>25.562265722615578</v>
      </c>
      <c r="J11" s="15" t="str">
        <f t="shared" si="2"/>
        <v>overweight</v>
      </c>
      <c r="K11" s="13">
        <v>6</v>
      </c>
      <c r="L11" s="13">
        <v>187</v>
      </c>
      <c r="M11" s="13">
        <v>187</v>
      </c>
      <c r="N11" s="13">
        <v>193</v>
      </c>
      <c r="O11" s="15">
        <f t="shared" si="3"/>
        <v>189</v>
      </c>
      <c r="Q11" s="10">
        <f t="shared" si="4"/>
        <v>3.8415999999999997</v>
      </c>
      <c r="R11" s="10">
        <f t="shared" si="4"/>
        <v>9643.24</v>
      </c>
      <c r="S11" s="10">
        <f t="shared" si="5"/>
        <v>192.47200000000001</v>
      </c>
      <c r="T11" s="10">
        <f t="shared" si="6"/>
        <v>370.44</v>
      </c>
      <c r="U11" s="10">
        <f t="shared" si="7"/>
        <v>18559.8</v>
      </c>
      <c r="W11" s="10">
        <f t="shared" si="8"/>
        <v>178.8468</v>
      </c>
      <c r="X11" s="17">
        <f t="shared" si="9"/>
        <v>10.153199999999998</v>
      </c>
      <c r="Y11" s="15">
        <f t="shared" si="10"/>
        <v>103.08747023999996</v>
      </c>
      <c r="AA11" s="17">
        <f t="shared" si="11"/>
        <v>35721</v>
      </c>
    </row>
    <row r="12" spans="1:31" s="10" customFormat="1">
      <c r="A12" s="13">
        <v>9</v>
      </c>
      <c r="B12" s="10" t="s">
        <v>55</v>
      </c>
      <c r="C12" s="10" t="s">
        <v>56</v>
      </c>
      <c r="D12" s="13" t="s">
        <v>42</v>
      </c>
      <c r="E12" s="14">
        <v>1986</v>
      </c>
      <c r="F12" s="16">
        <f t="shared" ca="1" si="1"/>
        <v>31</v>
      </c>
      <c r="G12" s="15">
        <v>1.85</v>
      </c>
      <c r="H12" s="15">
        <v>85.5</v>
      </c>
      <c r="I12" s="15">
        <f t="shared" si="0"/>
        <v>24.981738495252007</v>
      </c>
      <c r="J12" s="15" t="str">
        <f t="shared" si="2"/>
        <v>normal</v>
      </c>
      <c r="K12" s="13">
        <v>4</v>
      </c>
      <c r="L12" s="13">
        <v>173</v>
      </c>
      <c r="M12" s="13">
        <v>173</v>
      </c>
      <c r="N12" s="13">
        <v>173</v>
      </c>
      <c r="O12" s="15">
        <f t="shared" si="3"/>
        <v>173</v>
      </c>
      <c r="Q12" s="10">
        <f t="shared" si="4"/>
        <v>3.4225000000000003</v>
      </c>
      <c r="R12" s="10">
        <f t="shared" si="4"/>
        <v>7310.25</v>
      </c>
      <c r="S12" s="10">
        <f t="shared" si="5"/>
        <v>158.17500000000001</v>
      </c>
      <c r="T12" s="10">
        <f t="shared" si="6"/>
        <v>320.05</v>
      </c>
      <c r="U12" s="10">
        <f t="shared" si="7"/>
        <v>14791.5</v>
      </c>
      <c r="W12" s="10">
        <f t="shared" si="8"/>
        <v>168.56049999999999</v>
      </c>
      <c r="X12" s="17">
        <f t="shared" si="9"/>
        <v>4.4395000000000095</v>
      </c>
      <c r="Y12" s="15">
        <f t="shared" si="10"/>
        <v>19.709160250000085</v>
      </c>
      <c r="AA12" s="17">
        <f t="shared" si="11"/>
        <v>29929</v>
      </c>
    </row>
    <row r="13" spans="1:31" s="10" customFormat="1">
      <c r="A13" s="13">
        <v>10</v>
      </c>
      <c r="B13" s="10" t="s">
        <v>57</v>
      </c>
      <c r="C13" s="10" t="s">
        <v>58</v>
      </c>
      <c r="D13" s="13" t="s">
        <v>59</v>
      </c>
      <c r="E13" s="14">
        <v>1988</v>
      </c>
      <c r="F13" s="16">
        <f t="shared" ca="1" si="1"/>
        <v>29</v>
      </c>
      <c r="G13" s="15">
        <v>1.98</v>
      </c>
      <c r="H13" s="15">
        <v>89.1</v>
      </c>
      <c r="I13" s="15">
        <f t="shared" si="0"/>
        <v>22.727272727272727</v>
      </c>
      <c r="J13" s="15" t="str">
        <f t="shared" si="2"/>
        <v>normal</v>
      </c>
      <c r="K13" s="13">
        <v>8</v>
      </c>
      <c r="L13" s="13">
        <v>179</v>
      </c>
      <c r="M13" s="13">
        <v>177</v>
      </c>
      <c r="N13" s="13">
        <v>174</v>
      </c>
      <c r="O13" s="15">
        <f t="shared" si="3"/>
        <v>176.66666666666666</v>
      </c>
      <c r="Q13" s="10">
        <f t="shared" si="4"/>
        <v>3.9203999999999999</v>
      </c>
      <c r="R13" s="10">
        <f t="shared" si="4"/>
        <v>7938.8099999999986</v>
      </c>
      <c r="S13" s="10">
        <f t="shared" si="5"/>
        <v>176.41799999999998</v>
      </c>
      <c r="T13" s="10">
        <f t="shared" si="6"/>
        <v>349.79999999999995</v>
      </c>
      <c r="U13" s="10">
        <f t="shared" si="7"/>
        <v>15740.999999999998</v>
      </c>
      <c r="W13" s="10">
        <f t="shared" si="8"/>
        <v>177.4084</v>
      </c>
      <c r="X13" s="17">
        <f t="shared" si="9"/>
        <v>-0.74173333333334313</v>
      </c>
      <c r="Y13" s="15">
        <f t="shared" si="10"/>
        <v>0.55016833777779228</v>
      </c>
      <c r="AA13" s="17">
        <f t="shared" si="11"/>
        <v>31211.111111111109</v>
      </c>
    </row>
    <row r="14" spans="1:31" s="10" customFormat="1">
      <c r="A14" s="13">
        <v>11</v>
      </c>
      <c r="B14" s="10" t="s">
        <v>60</v>
      </c>
      <c r="C14" s="10" t="s">
        <v>61</v>
      </c>
      <c r="D14" s="13" t="s">
        <v>62</v>
      </c>
      <c r="E14" s="14">
        <v>1992</v>
      </c>
      <c r="F14" s="16">
        <f t="shared" ca="1" si="1"/>
        <v>25</v>
      </c>
      <c r="G14" s="15">
        <v>1.85</v>
      </c>
      <c r="H14" s="15">
        <v>79.099999999999994</v>
      </c>
      <c r="I14" s="15">
        <f t="shared" si="0"/>
        <v>23.111760409057702</v>
      </c>
      <c r="J14" s="15" t="str">
        <f t="shared" si="2"/>
        <v>normal</v>
      </c>
      <c r="K14" s="13">
        <v>63</v>
      </c>
      <c r="L14" s="13">
        <v>151</v>
      </c>
      <c r="M14" s="13">
        <v>151</v>
      </c>
      <c r="N14" s="13">
        <v>165</v>
      </c>
      <c r="O14" s="15">
        <f t="shared" si="3"/>
        <v>155.66666666666666</v>
      </c>
      <c r="Q14" s="10">
        <f t="shared" si="4"/>
        <v>3.4225000000000003</v>
      </c>
      <c r="R14" s="10">
        <f t="shared" si="4"/>
        <v>6256.8099999999995</v>
      </c>
      <c r="S14" s="10">
        <f t="shared" si="5"/>
        <v>146.33500000000001</v>
      </c>
      <c r="T14" s="10">
        <f t="shared" si="6"/>
        <v>287.98333333333335</v>
      </c>
      <c r="U14" s="10">
        <f t="shared" si="7"/>
        <v>12313.233333333332</v>
      </c>
      <c r="W14" s="10">
        <f t="shared" si="8"/>
        <v>166.7045</v>
      </c>
      <c r="X14" s="17">
        <f t="shared" si="9"/>
        <v>-11.037833333333339</v>
      </c>
      <c r="Y14" s="15">
        <f t="shared" si="10"/>
        <v>121.83376469444457</v>
      </c>
      <c r="AA14" s="17">
        <f t="shared" si="11"/>
        <v>24232.111111111109</v>
      </c>
    </row>
    <row r="15" spans="1:31" s="10" customFormat="1">
      <c r="A15" s="13">
        <v>12</v>
      </c>
      <c r="B15" s="10" t="s">
        <v>63</v>
      </c>
      <c r="C15" s="10" t="s">
        <v>64</v>
      </c>
      <c r="D15" s="13" t="s">
        <v>65</v>
      </c>
      <c r="E15" s="14">
        <v>1985</v>
      </c>
      <c r="F15" s="16">
        <f t="shared" ca="1" si="1"/>
        <v>32</v>
      </c>
      <c r="G15" s="15">
        <v>1.83</v>
      </c>
      <c r="H15" s="15">
        <v>81.400000000000006</v>
      </c>
      <c r="I15" s="15">
        <f t="shared" si="0"/>
        <v>24.306488697781358</v>
      </c>
      <c r="J15" s="15" t="str">
        <f t="shared" si="2"/>
        <v>normal</v>
      </c>
      <c r="K15" s="13">
        <v>3</v>
      </c>
      <c r="L15" s="13">
        <v>165</v>
      </c>
      <c r="M15" s="13">
        <v>176</v>
      </c>
      <c r="N15" s="13">
        <v>168</v>
      </c>
      <c r="O15" s="15">
        <f t="shared" si="3"/>
        <v>169.66666666666666</v>
      </c>
      <c r="Q15" s="10">
        <f t="shared" si="4"/>
        <v>3.3489000000000004</v>
      </c>
      <c r="R15" s="10">
        <f t="shared" si="4"/>
        <v>6625.9600000000009</v>
      </c>
      <c r="S15" s="10">
        <f t="shared" si="5"/>
        <v>148.96200000000002</v>
      </c>
      <c r="T15" s="10">
        <f t="shared" si="6"/>
        <v>310.49</v>
      </c>
      <c r="U15" s="10">
        <f t="shared" si="7"/>
        <v>13810.866666666667</v>
      </c>
      <c r="W15" s="10">
        <f t="shared" si="8"/>
        <v>166.17089999999999</v>
      </c>
      <c r="X15" s="17">
        <f t="shared" si="9"/>
        <v>3.4957666666666682</v>
      </c>
      <c r="Y15" s="15">
        <f t="shared" si="10"/>
        <v>12.220384587777788</v>
      </c>
      <c r="AA15" s="17">
        <f t="shared" si="11"/>
        <v>28786.777777777774</v>
      </c>
    </row>
    <row r="16" spans="1:31" s="10" customFormat="1">
      <c r="A16" s="13">
        <v>13</v>
      </c>
      <c r="B16" s="10" t="s">
        <v>66</v>
      </c>
      <c r="C16" s="10" t="s">
        <v>67</v>
      </c>
      <c r="D16" s="13" t="s">
        <v>68</v>
      </c>
      <c r="E16" s="14">
        <v>1987</v>
      </c>
      <c r="F16" s="16">
        <f t="shared" ca="1" si="1"/>
        <v>30</v>
      </c>
      <c r="G16" s="15">
        <v>1.88</v>
      </c>
      <c r="H16" s="15">
        <v>77.3</v>
      </c>
      <c r="I16" s="15">
        <f t="shared" si="0"/>
        <v>21.870755998189228</v>
      </c>
      <c r="J16" s="15" t="str">
        <f t="shared" si="2"/>
        <v>normal</v>
      </c>
      <c r="K16" s="13">
        <v>2</v>
      </c>
      <c r="L16" s="13">
        <v>176</v>
      </c>
      <c r="M16" s="13">
        <v>172</v>
      </c>
      <c r="N16" s="13">
        <v>177</v>
      </c>
      <c r="O16" s="15">
        <f t="shared" si="3"/>
        <v>175</v>
      </c>
      <c r="Q16" s="10">
        <f t="shared" si="4"/>
        <v>3.5343999999999998</v>
      </c>
      <c r="R16" s="10">
        <f t="shared" si="4"/>
        <v>5975.29</v>
      </c>
      <c r="S16" s="10">
        <f t="shared" si="5"/>
        <v>145.32399999999998</v>
      </c>
      <c r="T16" s="10">
        <f t="shared" si="6"/>
        <v>329</v>
      </c>
      <c r="U16" s="10">
        <f t="shared" si="7"/>
        <v>13527.5</v>
      </c>
      <c r="W16" s="10">
        <f t="shared" si="8"/>
        <v>167.98339999999999</v>
      </c>
      <c r="X16" s="17">
        <f t="shared" si="9"/>
        <v>7.0166000000000111</v>
      </c>
      <c r="Y16" s="15">
        <f t="shared" si="10"/>
        <v>49.232675560000153</v>
      </c>
      <c r="AA16" s="17">
        <f t="shared" si="11"/>
        <v>30625</v>
      </c>
    </row>
    <row r="17" spans="1:27" s="10" customFormat="1">
      <c r="A17" s="13">
        <v>14</v>
      </c>
      <c r="B17" s="10" t="s">
        <v>69</v>
      </c>
      <c r="C17" s="10" t="s">
        <v>70</v>
      </c>
      <c r="D17" s="13" t="s">
        <v>71</v>
      </c>
      <c r="E17" s="14">
        <v>1996</v>
      </c>
      <c r="F17" s="16">
        <f t="shared" ca="1" si="1"/>
        <v>21</v>
      </c>
      <c r="G17" s="15">
        <v>1.85</v>
      </c>
      <c r="H17" s="15">
        <v>83.2</v>
      </c>
      <c r="I17" s="15">
        <f t="shared" si="0"/>
        <v>24.309715120525929</v>
      </c>
      <c r="J17" s="15" t="str">
        <f t="shared" si="2"/>
        <v>normal</v>
      </c>
      <c r="K17" s="13">
        <v>67</v>
      </c>
      <c r="L17" s="13">
        <v>175</v>
      </c>
      <c r="M17" s="13">
        <v>164</v>
      </c>
      <c r="N17" s="13">
        <v>172</v>
      </c>
      <c r="O17" s="15">
        <f t="shared" si="3"/>
        <v>170.33333333333334</v>
      </c>
      <c r="Q17" s="10">
        <f t="shared" si="4"/>
        <v>3.4225000000000003</v>
      </c>
      <c r="R17" s="10">
        <f t="shared" si="4"/>
        <v>6922.2400000000007</v>
      </c>
      <c r="S17" s="10">
        <f t="shared" si="5"/>
        <v>153.92000000000002</v>
      </c>
      <c r="T17" s="10">
        <f t="shared" si="6"/>
        <v>315.11666666666667</v>
      </c>
      <c r="U17" s="10">
        <f t="shared" si="7"/>
        <v>14171.733333333335</v>
      </c>
      <c r="W17" s="10">
        <f t="shared" si="8"/>
        <v>167.89350000000002</v>
      </c>
      <c r="X17" s="17">
        <f t="shared" si="9"/>
        <v>2.4398333333333255</v>
      </c>
      <c r="Y17" s="15">
        <f t="shared" si="10"/>
        <v>5.9527866944444066</v>
      </c>
      <c r="AA17" s="17">
        <f t="shared" si="11"/>
        <v>29013.444444444449</v>
      </c>
    </row>
    <row r="18" spans="1:27" s="10" customFormat="1">
      <c r="A18" s="13">
        <v>15</v>
      </c>
      <c r="B18" s="10" t="s">
        <v>72</v>
      </c>
      <c r="C18" s="10" t="s">
        <v>73</v>
      </c>
      <c r="D18" s="13" t="s">
        <v>74</v>
      </c>
      <c r="E18" s="14">
        <v>1987</v>
      </c>
      <c r="F18" s="16">
        <f t="shared" ca="1" si="1"/>
        <v>30</v>
      </c>
      <c r="G18" s="15">
        <v>1.91</v>
      </c>
      <c r="H18" s="15">
        <v>84.1</v>
      </c>
      <c r="I18" s="15">
        <f t="shared" si="0"/>
        <v>23.053096132233215</v>
      </c>
      <c r="J18" s="15" t="str">
        <f t="shared" si="2"/>
        <v>normal</v>
      </c>
      <c r="K18" s="13">
        <v>1</v>
      </c>
      <c r="L18" s="13">
        <v>166</v>
      </c>
      <c r="M18" s="13">
        <v>162</v>
      </c>
      <c r="N18" s="13">
        <v>160</v>
      </c>
      <c r="O18" s="15">
        <f t="shared" si="3"/>
        <v>162.66666666666666</v>
      </c>
      <c r="Q18" s="10">
        <f t="shared" si="4"/>
        <v>3.6480999999999999</v>
      </c>
      <c r="R18" s="10">
        <f t="shared" si="4"/>
        <v>7072.8099999999995</v>
      </c>
      <c r="S18" s="10">
        <f t="shared" si="5"/>
        <v>160.63099999999997</v>
      </c>
      <c r="T18" s="10">
        <f t="shared" si="6"/>
        <v>310.69333333333333</v>
      </c>
      <c r="U18" s="10">
        <f t="shared" si="7"/>
        <v>13680.266666666665</v>
      </c>
      <c r="W18" s="10">
        <f t="shared" si="8"/>
        <v>171.75630000000001</v>
      </c>
      <c r="X18" s="17">
        <f t="shared" si="9"/>
        <v>-9.089633333333353</v>
      </c>
      <c r="Y18" s="15">
        <f t="shared" si="10"/>
        <v>82.621434134444797</v>
      </c>
      <c r="AA18" s="17">
        <f t="shared" si="11"/>
        <v>26460.444444444442</v>
      </c>
    </row>
    <row r="19" spans="1:27" s="10" customFormat="1">
      <c r="A19" s="13">
        <v>16</v>
      </c>
      <c r="B19" s="10" t="s">
        <v>75</v>
      </c>
      <c r="C19" s="10" t="s">
        <v>76</v>
      </c>
      <c r="D19" s="13" t="s">
        <v>48</v>
      </c>
      <c r="E19" s="14">
        <v>1992</v>
      </c>
      <c r="F19" s="16">
        <f t="shared" ca="1" si="1"/>
        <v>25</v>
      </c>
      <c r="G19" s="15">
        <v>1.7</v>
      </c>
      <c r="H19" s="15">
        <v>64.099999999999994</v>
      </c>
      <c r="I19" s="15">
        <f t="shared" si="0"/>
        <v>22.179930795847753</v>
      </c>
      <c r="J19" s="15" t="str">
        <f t="shared" si="2"/>
        <v>normal</v>
      </c>
      <c r="K19" s="13">
        <v>41</v>
      </c>
      <c r="L19" s="13">
        <v>164</v>
      </c>
      <c r="M19" s="13">
        <v>160</v>
      </c>
      <c r="N19" s="13">
        <v>156</v>
      </c>
      <c r="O19" s="15">
        <f t="shared" si="3"/>
        <v>160</v>
      </c>
      <c r="Q19" s="10">
        <f t="shared" si="4"/>
        <v>2.8899999999999997</v>
      </c>
      <c r="R19" s="10">
        <f t="shared" si="4"/>
        <v>4108.8099999999995</v>
      </c>
      <c r="S19" s="10">
        <f t="shared" si="5"/>
        <v>108.96999999999998</v>
      </c>
      <c r="T19" s="10">
        <f t="shared" si="6"/>
        <v>272</v>
      </c>
      <c r="U19" s="10">
        <f t="shared" si="7"/>
        <v>10256</v>
      </c>
      <c r="W19" s="10">
        <f t="shared" si="8"/>
        <v>153.35</v>
      </c>
      <c r="X19" s="17">
        <f t="shared" si="9"/>
        <v>6.6500000000000057</v>
      </c>
      <c r="Y19" s="15">
        <f t="shared" si="10"/>
        <v>44.222500000000075</v>
      </c>
      <c r="AA19" s="17">
        <f t="shared" si="11"/>
        <v>25600</v>
      </c>
    </row>
    <row r="20" spans="1:27" s="10" customFormat="1">
      <c r="A20" s="13">
        <v>17</v>
      </c>
      <c r="B20" s="10" t="s">
        <v>77</v>
      </c>
      <c r="C20" s="10" t="s">
        <v>78</v>
      </c>
      <c r="D20" s="13" t="s">
        <v>79</v>
      </c>
      <c r="E20" s="14">
        <v>1986</v>
      </c>
      <c r="F20" s="16">
        <f t="shared" ca="1" si="1"/>
        <v>31</v>
      </c>
      <c r="G20" s="15">
        <v>2.0299999999999998</v>
      </c>
      <c r="H20" s="15">
        <v>89.1</v>
      </c>
      <c r="I20" s="15">
        <f t="shared" si="0"/>
        <v>21.621490451115051</v>
      </c>
      <c r="J20" s="15" t="str">
        <f t="shared" si="2"/>
        <v>normal</v>
      </c>
      <c r="K20" s="13">
        <v>56</v>
      </c>
      <c r="L20" s="13">
        <v>182</v>
      </c>
      <c r="M20" s="13">
        <v>190</v>
      </c>
      <c r="N20" s="13">
        <v>190</v>
      </c>
      <c r="O20" s="15">
        <f t="shared" si="3"/>
        <v>187.33333333333334</v>
      </c>
      <c r="Q20" s="10">
        <f t="shared" si="4"/>
        <v>4.1208999999999989</v>
      </c>
      <c r="R20" s="10">
        <f t="shared" si="4"/>
        <v>7938.8099999999986</v>
      </c>
      <c r="S20" s="10">
        <f t="shared" si="5"/>
        <v>180.87299999999996</v>
      </c>
      <c r="T20" s="10">
        <f t="shared" si="6"/>
        <v>380.28666666666663</v>
      </c>
      <c r="U20" s="10">
        <f t="shared" si="7"/>
        <v>16691.400000000001</v>
      </c>
      <c r="W20" s="10">
        <f t="shared" si="8"/>
        <v>180.40989999999999</v>
      </c>
      <c r="X20" s="17">
        <f t="shared" si="9"/>
        <v>6.9234333333333495</v>
      </c>
      <c r="Y20" s="15">
        <f t="shared" si="10"/>
        <v>47.933929121111333</v>
      </c>
      <c r="AA20" s="17">
        <f t="shared" si="11"/>
        <v>35093.777777777781</v>
      </c>
    </row>
    <row r="21" spans="1:27" s="10" customFormat="1">
      <c r="A21" s="13">
        <v>18</v>
      </c>
      <c r="B21" s="10" t="s">
        <v>80</v>
      </c>
      <c r="C21" s="10" t="s">
        <v>81</v>
      </c>
      <c r="D21" s="13" t="s">
        <v>82</v>
      </c>
      <c r="E21" s="14">
        <v>1991</v>
      </c>
      <c r="F21" s="16">
        <f t="shared" ca="1" si="1"/>
        <v>26</v>
      </c>
      <c r="G21" s="15">
        <v>1.91</v>
      </c>
      <c r="H21" s="15">
        <v>80</v>
      </c>
      <c r="I21" s="15">
        <f t="shared" si="0"/>
        <v>21.929223431375238</v>
      </c>
      <c r="J21" s="15" t="str">
        <f t="shared" si="2"/>
        <v>normal</v>
      </c>
      <c r="K21" s="13">
        <v>13</v>
      </c>
      <c r="L21" s="13">
        <v>173</v>
      </c>
      <c r="M21" s="13">
        <v>182</v>
      </c>
      <c r="N21" s="13">
        <v>176</v>
      </c>
      <c r="O21" s="15">
        <f t="shared" si="3"/>
        <v>177</v>
      </c>
      <c r="Q21" s="10">
        <f t="shared" si="4"/>
        <v>3.6480999999999999</v>
      </c>
      <c r="R21" s="10">
        <f t="shared" si="4"/>
        <v>6400</v>
      </c>
      <c r="S21" s="10">
        <f t="shared" si="5"/>
        <v>152.79999999999998</v>
      </c>
      <c r="T21" s="10">
        <f t="shared" si="6"/>
        <v>338.07</v>
      </c>
      <c r="U21" s="10">
        <f t="shared" si="7"/>
        <v>14160</v>
      </c>
      <c r="W21" s="10">
        <f t="shared" si="8"/>
        <v>170.56729999999999</v>
      </c>
      <c r="X21" s="17">
        <f t="shared" si="9"/>
        <v>6.4327000000000112</v>
      </c>
      <c r="Y21" s="15">
        <f t="shared" si="10"/>
        <v>41.379629290000146</v>
      </c>
      <c r="AA21" s="17">
        <f t="shared" si="11"/>
        <v>31329</v>
      </c>
    </row>
    <row r="22" spans="1:27" s="10" customFormat="1">
      <c r="A22" s="13">
        <v>19</v>
      </c>
      <c r="B22" s="10" t="s">
        <v>83</v>
      </c>
      <c r="C22" s="10" t="s">
        <v>84</v>
      </c>
      <c r="D22" s="13" t="s">
        <v>85</v>
      </c>
      <c r="E22" s="14">
        <v>1986</v>
      </c>
      <c r="F22" s="16">
        <f t="shared" ca="1" si="1"/>
        <v>31</v>
      </c>
      <c r="G22" s="15">
        <v>1.85</v>
      </c>
      <c r="H22" s="15">
        <v>75</v>
      </c>
      <c r="I22" s="15">
        <f t="shared" si="0"/>
        <v>21.913805697589478</v>
      </c>
      <c r="J22" s="15" t="str">
        <f t="shared" si="2"/>
        <v>normal</v>
      </c>
      <c r="K22" s="13">
        <v>25</v>
      </c>
      <c r="L22" s="13">
        <v>163</v>
      </c>
      <c r="M22" s="13">
        <v>164</v>
      </c>
      <c r="N22" s="13">
        <v>163</v>
      </c>
      <c r="O22" s="15">
        <f t="shared" si="3"/>
        <v>163.33333333333334</v>
      </c>
      <c r="Q22" s="10">
        <f t="shared" si="4"/>
        <v>3.4225000000000003</v>
      </c>
      <c r="R22" s="10">
        <f t="shared" si="4"/>
        <v>5625</v>
      </c>
      <c r="S22" s="10">
        <f t="shared" si="5"/>
        <v>138.75</v>
      </c>
      <c r="T22" s="10">
        <f t="shared" si="6"/>
        <v>302.16666666666669</v>
      </c>
      <c r="U22" s="10">
        <f t="shared" si="7"/>
        <v>12250</v>
      </c>
      <c r="W22" s="10">
        <f t="shared" si="8"/>
        <v>165.5155</v>
      </c>
      <c r="X22" s="17">
        <f t="shared" si="9"/>
        <v>-2.1821666666666601</v>
      </c>
      <c r="Y22" s="15">
        <f t="shared" si="10"/>
        <v>4.7618513611110824</v>
      </c>
      <c r="AA22" s="17">
        <f t="shared" si="11"/>
        <v>26677.777777777781</v>
      </c>
    </row>
    <row r="23" spans="1:27" s="10" customFormat="1">
      <c r="A23" s="13">
        <v>20</v>
      </c>
      <c r="B23" s="10" t="s">
        <v>86</v>
      </c>
      <c r="C23" s="10" t="s">
        <v>87</v>
      </c>
      <c r="D23" s="13" t="s">
        <v>88</v>
      </c>
      <c r="E23" s="14">
        <v>1989</v>
      </c>
      <c r="F23" s="16">
        <f t="shared" ca="1" si="1"/>
        <v>28</v>
      </c>
      <c r="G23" s="15">
        <v>1.78</v>
      </c>
      <c r="H23" s="15">
        <v>75</v>
      </c>
      <c r="I23" s="15">
        <f t="shared" si="0"/>
        <v>23.671253629592222</v>
      </c>
      <c r="J23" s="15" t="str">
        <f t="shared" si="2"/>
        <v>normal</v>
      </c>
      <c r="K23" s="13">
        <v>9</v>
      </c>
      <c r="L23" s="13">
        <v>166</v>
      </c>
      <c r="M23" s="13">
        <v>164</v>
      </c>
      <c r="N23" s="13">
        <v>163</v>
      </c>
      <c r="O23" s="15">
        <f t="shared" si="3"/>
        <v>164.33333333333334</v>
      </c>
      <c r="Q23" s="10">
        <f t="shared" si="4"/>
        <v>3.1684000000000001</v>
      </c>
      <c r="R23" s="10">
        <f t="shared" si="4"/>
        <v>5625</v>
      </c>
      <c r="S23" s="10">
        <f t="shared" si="5"/>
        <v>133.5</v>
      </c>
      <c r="T23" s="10">
        <f t="shared" si="6"/>
        <v>292.51333333333338</v>
      </c>
      <c r="U23" s="10">
        <f t="shared" si="7"/>
        <v>12325</v>
      </c>
      <c r="W23" s="10">
        <f t="shared" si="8"/>
        <v>161.3134</v>
      </c>
      <c r="X23" s="17">
        <f t="shared" si="9"/>
        <v>3.0199333333333414</v>
      </c>
      <c r="Y23" s="15">
        <f t="shared" si="10"/>
        <v>9.1199973377778267</v>
      </c>
      <c r="AA23" s="17">
        <f t="shared" si="11"/>
        <v>27005.444444444449</v>
      </c>
    </row>
    <row r="24" spans="1:27" s="10" customFormat="1">
      <c r="A24" s="13">
        <v>21</v>
      </c>
      <c r="B24" s="10" t="s">
        <v>89</v>
      </c>
      <c r="C24" s="10" t="s">
        <v>90</v>
      </c>
      <c r="D24" s="13" t="s">
        <v>74</v>
      </c>
      <c r="E24" s="14">
        <v>1995</v>
      </c>
      <c r="F24" s="16">
        <f t="shared" ca="1" si="1"/>
        <v>22</v>
      </c>
      <c r="G24" s="15">
        <v>1.88</v>
      </c>
      <c r="H24" s="15">
        <v>83.6</v>
      </c>
      <c r="I24" s="15">
        <f t="shared" si="0"/>
        <v>23.65323675871435</v>
      </c>
      <c r="J24" s="15" t="str">
        <f t="shared" si="2"/>
        <v>normal</v>
      </c>
      <c r="K24" s="13">
        <v>49</v>
      </c>
      <c r="L24" s="13">
        <v>169</v>
      </c>
      <c r="M24" s="13">
        <v>169</v>
      </c>
      <c r="N24" s="13">
        <v>171</v>
      </c>
      <c r="O24" s="15">
        <f t="shared" si="3"/>
        <v>169.66666666666666</v>
      </c>
      <c r="Q24" s="10">
        <f t="shared" si="4"/>
        <v>3.5343999999999998</v>
      </c>
      <c r="R24" s="10">
        <f t="shared" si="4"/>
        <v>6988.9599999999991</v>
      </c>
      <c r="S24" s="10">
        <f t="shared" si="5"/>
        <v>157.16799999999998</v>
      </c>
      <c r="T24" s="10">
        <f t="shared" si="6"/>
        <v>318.9733333333333</v>
      </c>
      <c r="U24" s="10">
        <f t="shared" si="7"/>
        <v>14184.133333333331</v>
      </c>
      <c r="W24" s="10">
        <f t="shared" si="8"/>
        <v>169.81039999999999</v>
      </c>
      <c r="X24" s="17">
        <f t="shared" si="9"/>
        <v>-0.14373333333332994</v>
      </c>
      <c r="Y24" s="15">
        <f t="shared" si="10"/>
        <v>2.0659271111110135E-2</v>
      </c>
      <c r="AA24" s="17">
        <f t="shared" si="11"/>
        <v>28786.777777777774</v>
      </c>
    </row>
    <row r="25" spans="1:27" s="10" customFormat="1">
      <c r="A25" s="13">
        <v>22</v>
      </c>
      <c r="B25" s="10" t="s">
        <v>91</v>
      </c>
      <c r="C25" s="10" t="s">
        <v>92</v>
      </c>
      <c r="D25" s="13" t="s">
        <v>85</v>
      </c>
      <c r="E25" s="14">
        <v>1994</v>
      </c>
      <c r="F25" s="16">
        <f t="shared" ca="1" si="1"/>
        <v>23</v>
      </c>
      <c r="G25" s="15">
        <v>1.85</v>
      </c>
      <c r="H25" s="15">
        <v>81.400000000000006</v>
      </c>
      <c r="I25" s="15">
        <f t="shared" si="0"/>
        <v>23.783783783783782</v>
      </c>
      <c r="J25" s="15" t="str">
        <f t="shared" si="2"/>
        <v>normal</v>
      </c>
      <c r="K25" s="13">
        <v>17</v>
      </c>
      <c r="L25" s="13">
        <v>174</v>
      </c>
      <c r="M25" s="13">
        <v>176</v>
      </c>
      <c r="N25" s="13">
        <v>176</v>
      </c>
      <c r="O25" s="15">
        <f t="shared" si="3"/>
        <v>175.33333333333334</v>
      </c>
      <c r="Q25" s="10">
        <f t="shared" si="4"/>
        <v>3.4225000000000003</v>
      </c>
      <c r="R25" s="10">
        <f t="shared" si="4"/>
        <v>6625.9600000000009</v>
      </c>
      <c r="S25" s="10">
        <f t="shared" si="5"/>
        <v>150.59000000000003</v>
      </c>
      <c r="T25" s="10">
        <f t="shared" si="6"/>
        <v>324.36666666666667</v>
      </c>
      <c r="U25" s="10">
        <f t="shared" si="7"/>
        <v>14272.133333333335</v>
      </c>
      <c r="W25" s="10">
        <f t="shared" si="8"/>
        <v>167.3715</v>
      </c>
      <c r="X25" s="17">
        <f t="shared" si="9"/>
        <v>7.9618333333333453</v>
      </c>
      <c r="Y25" s="15">
        <f t="shared" si="10"/>
        <v>63.390790027777967</v>
      </c>
      <c r="AA25" s="17">
        <f t="shared" si="11"/>
        <v>30741.777777777781</v>
      </c>
    </row>
    <row r="26" spans="1:27" s="10" customFormat="1">
      <c r="A26" s="13">
        <v>23</v>
      </c>
      <c r="B26" s="10" t="s">
        <v>93</v>
      </c>
      <c r="C26" s="10" t="s">
        <v>94</v>
      </c>
      <c r="D26" s="13" t="s">
        <v>85</v>
      </c>
      <c r="E26" s="14">
        <v>1986</v>
      </c>
      <c r="F26" s="16">
        <f t="shared" ca="1" si="1"/>
        <v>31</v>
      </c>
      <c r="G26" s="15">
        <v>1.93</v>
      </c>
      <c r="H26" s="15">
        <v>80.5</v>
      </c>
      <c r="I26" s="15">
        <f t="shared" si="0"/>
        <v>21.611318424655696</v>
      </c>
      <c r="J26" s="15" t="str">
        <f t="shared" si="2"/>
        <v>normal</v>
      </c>
      <c r="K26" s="13">
        <v>16</v>
      </c>
      <c r="L26" s="13">
        <v>164</v>
      </c>
      <c r="M26" s="13">
        <v>172</v>
      </c>
      <c r="N26" s="13">
        <v>173</v>
      </c>
      <c r="O26" s="15">
        <f t="shared" si="3"/>
        <v>169.66666666666666</v>
      </c>
      <c r="Q26" s="10">
        <f t="shared" si="4"/>
        <v>3.7248999999999999</v>
      </c>
      <c r="R26" s="10">
        <f t="shared" si="4"/>
        <v>6480.25</v>
      </c>
      <c r="S26" s="10">
        <f t="shared" si="5"/>
        <v>155.36500000000001</v>
      </c>
      <c r="T26" s="10">
        <f t="shared" si="6"/>
        <v>327.45666666666665</v>
      </c>
      <c r="U26" s="10">
        <f t="shared" si="7"/>
        <v>13658.166666666666</v>
      </c>
      <c r="W26" s="10">
        <f t="shared" si="8"/>
        <v>171.91290000000001</v>
      </c>
      <c r="X26" s="17">
        <f t="shared" si="9"/>
        <v>-2.2462333333333504</v>
      </c>
      <c r="Y26" s="15">
        <f t="shared" si="10"/>
        <v>5.0455641877778543</v>
      </c>
      <c r="AA26" s="17">
        <f t="shared" si="11"/>
        <v>28786.777777777774</v>
      </c>
    </row>
    <row r="27" spans="1:27" s="10" customFormat="1">
      <c r="A27" s="13">
        <v>24</v>
      </c>
      <c r="B27" s="10" t="s">
        <v>95</v>
      </c>
      <c r="C27" s="10" t="s">
        <v>96</v>
      </c>
      <c r="D27" s="13" t="s">
        <v>42</v>
      </c>
      <c r="E27" s="14">
        <v>1983</v>
      </c>
      <c r="F27" s="16">
        <f t="shared" ca="1" si="1"/>
        <v>34</v>
      </c>
      <c r="G27" s="15">
        <v>1.85</v>
      </c>
      <c r="H27" s="15">
        <v>87.3</v>
      </c>
      <c r="I27" s="15">
        <f t="shared" si="0"/>
        <v>25.507669831994153</v>
      </c>
      <c r="J27" s="15" t="str">
        <f t="shared" si="2"/>
        <v>overweight</v>
      </c>
      <c r="K27" s="13">
        <v>37</v>
      </c>
      <c r="L27" s="13">
        <v>158</v>
      </c>
      <c r="M27" s="13">
        <v>159</v>
      </c>
      <c r="N27" s="13">
        <v>157</v>
      </c>
      <c r="O27" s="15">
        <f t="shared" si="3"/>
        <v>158</v>
      </c>
      <c r="Q27" s="10">
        <f t="shared" si="4"/>
        <v>3.4225000000000003</v>
      </c>
      <c r="R27" s="10">
        <f t="shared" si="4"/>
        <v>7621.2899999999991</v>
      </c>
      <c r="S27" s="10">
        <f t="shared" si="5"/>
        <v>161.505</v>
      </c>
      <c r="T27" s="10">
        <f t="shared" si="6"/>
        <v>292.3</v>
      </c>
      <c r="U27" s="10">
        <f t="shared" si="7"/>
        <v>13793.4</v>
      </c>
      <c r="W27" s="10">
        <f t="shared" si="8"/>
        <v>169.08250000000001</v>
      </c>
      <c r="X27" s="17">
        <f t="shared" si="9"/>
        <v>-11.08250000000001</v>
      </c>
      <c r="Y27" s="15">
        <f t="shared" si="10"/>
        <v>122.82180625000022</v>
      </c>
      <c r="AA27" s="17">
        <f t="shared" si="11"/>
        <v>24964</v>
      </c>
    </row>
    <row r="28" spans="1:27" s="10" customFormat="1">
      <c r="A28" s="13">
        <v>25</v>
      </c>
      <c r="B28" s="10" t="s">
        <v>97</v>
      </c>
      <c r="C28" s="10" t="s">
        <v>98</v>
      </c>
      <c r="D28" s="13" t="s">
        <v>48</v>
      </c>
      <c r="E28" s="14">
        <v>1985</v>
      </c>
      <c r="F28" s="16">
        <f t="shared" ca="1" si="1"/>
        <v>32</v>
      </c>
      <c r="G28" s="15">
        <v>1.88</v>
      </c>
      <c r="H28" s="15">
        <v>83.2</v>
      </c>
      <c r="I28" s="15">
        <f t="shared" si="0"/>
        <v>23.540063377093709</v>
      </c>
      <c r="J28" s="15" t="str">
        <f t="shared" si="2"/>
        <v>normal</v>
      </c>
      <c r="K28" s="13">
        <v>65</v>
      </c>
      <c r="L28" s="13">
        <v>163</v>
      </c>
      <c r="M28" s="13">
        <v>166</v>
      </c>
      <c r="N28" s="13">
        <v>167</v>
      </c>
      <c r="O28" s="15">
        <f t="shared" si="3"/>
        <v>165.33333333333334</v>
      </c>
      <c r="Q28" s="10">
        <f t="shared" si="4"/>
        <v>3.5343999999999998</v>
      </c>
      <c r="R28" s="10">
        <f t="shared" si="4"/>
        <v>6922.2400000000007</v>
      </c>
      <c r="S28" s="10">
        <f t="shared" si="5"/>
        <v>156.416</v>
      </c>
      <c r="T28" s="10">
        <f t="shared" si="6"/>
        <v>310.82666666666665</v>
      </c>
      <c r="U28" s="10">
        <f t="shared" si="7"/>
        <v>13755.733333333335</v>
      </c>
      <c r="W28" s="10">
        <f t="shared" si="8"/>
        <v>169.69439999999997</v>
      </c>
      <c r="X28" s="17">
        <f t="shared" si="9"/>
        <v>-4.3610666666666305</v>
      </c>
      <c r="Y28" s="15">
        <f t="shared" si="10"/>
        <v>19.018902471110795</v>
      </c>
      <c r="AA28" s="17">
        <f t="shared" si="11"/>
        <v>27335.111111111113</v>
      </c>
    </row>
    <row r="29" spans="1:27" s="10" customFormat="1">
      <c r="A29" s="13">
        <v>26</v>
      </c>
      <c r="B29" s="10" t="s">
        <v>99</v>
      </c>
      <c r="C29" s="10" t="s">
        <v>32</v>
      </c>
      <c r="D29" s="13" t="s">
        <v>42</v>
      </c>
      <c r="E29" s="14">
        <v>1991</v>
      </c>
      <c r="F29" s="16">
        <f t="shared" ca="1" si="1"/>
        <v>26</v>
      </c>
      <c r="G29" s="15">
        <v>1.88</v>
      </c>
      <c r="H29" s="15">
        <v>78.2</v>
      </c>
      <c r="I29" s="15">
        <f t="shared" si="0"/>
        <v>22.125396106835673</v>
      </c>
      <c r="J29" s="15" t="str">
        <f t="shared" si="2"/>
        <v>normal</v>
      </c>
      <c r="K29" s="13">
        <v>21</v>
      </c>
      <c r="L29" s="13">
        <v>165</v>
      </c>
      <c r="M29" s="13">
        <v>163</v>
      </c>
      <c r="N29" s="13">
        <v>163</v>
      </c>
      <c r="O29" s="15">
        <f t="shared" si="3"/>
        <v>163.66666666666666</v>
      </c>
      <c r="Q29" s="10">
        <f t="shared" si="4"/>
        <v>3.5343999999999998</v>
      </c>
      <c r="R29" s="10">
        <f t="shared" si="4"/>
        <v>6115.2400000000007</v>
      </c>
      <c r="S29" s="10">
        <f t="shared" si="5"/>
        <v>147.01599999999999</v>
      </c>
      <c r="T29" s="10">
        <f t="shared" si="6"/>
        <v>307.69333333333327</v>
      </c>
      <c r="U29" s="10">
        <f t="shared" si="7"/>
        <v>12798.733333333334</v>
      </c>
      <c r="W29" s="10">
        <f t="shared" si="8"/>
        <v>168.24439999999998</v>
      </c>
      <c r="X29" s="17">
        <f t="shared" si="9"/>
        <v>-4.5777333333333274</v>
      </c>
      <c r="Y29" s="15">
        <f t="shared" si="10"/>
        <v>20.955642471111059</v>
      </c>
      <c r="AA29" s="17">
        <f t="shared" si="11"/>
        <v>26786.777777777774</v>
      </c>
    </row>
    <row r="30" spans="1:27" s="10" customFormat="1">
      <c r="A30" s="13">
        <v>27</v>
      </c>
      <c r="B30" s="10" t="s">
        <v>100</v>
      </c>
      <c r="C30" s="10" t="s">
        <v>101</v>
      </c>
      <c r="D30" s="13" t="s">
        <v>102</v>
      </c>
      <c r="E30" s="14">
        <v>1996</v>
      </c>
      <c r="F30" s="16">
        <f t="shared" ca="1" si="1"/>
        <v>21</v>
      </c>
      <c r="G30" s="15">
        <v>1.98</v>
      </c>
      <c r="H30" s="15">
        <v>88.2</v>
      </c>
      <c r="I30" s="15">
        <f t="shared" si="0"/>
        <v>22.497704315886136</v>
      </c>
      <c r="J30" s="15" t="str">
        <f t="shared" si="2"/>
        <v>normal</v>
      </c>
      <c r="K30" s="13">
        <v>53</v>
      </c>
      <c r="L30" s="13">
        <v>177</v>
      </c>
      <c r="M30" s="13">
        <v>176</v>
      </c>
      <c r="N30" s="13">
        <v>179</v>
      </c>
      <c r="O30" s="15">
        <f t="shared" si="3"/>
        <v>177.33333333333334</v>
      </c>
      <c r="Q30" s="10">
        <f t="shared" si="4"/>
        <v>3.9203999999999999</v>
      </c>
      <c r="R30" s="10">
        <f t="shared" si="4"/>
        <v>7779.2400000000007</v>
      </c>
      <c r="S30" s="10">
        <f t="shared" si="5"/>
        <v>174.636</v>
      </c>
      <c r="T30" s="10">
        <f t="shared" si="6"/>
        <v>351.12</v>
      </c>
      <c r="U30" s="10">
        <f t="shared" si="7"/>
        <v>15640.800000000001</v>
      </c>
      <c r="W30" s="10">
        <f t="shared" si="8"/>
        <v>177.1474</v>
      </c>
      <c r="X30" s="17">
        <f t="shared" si="9"/>
        <v>0.18593333333333817</v>
      </c>
      <c r="Y30" s="15">
        <f t="shared" si="10"/>
        <v>3.4571204444446245E-2</v>
      </c>
      <c r="AA30" s="17">
        <f t="shared" si="11"/>
        <v>31447.111111111113</v>
      </c>
    </row>
    <row r="31" spans="1:27" s="10" customFormat="1">
      <c r="A31" s="13">
        <v>28</v>
      </c>
      <c r="B31" s="10" t="s">
        <v>103</v>
      </c>
      <c r="C31" s="10" t="s">
        <v>104</v>
      </c>
      <c r="D31" s="13" t="s">
        <v>42</v>
      </c>
      <c r="E31" s="14">
        <v>1983</v>
      </c>
      <c r="F31" s="16">
        <f t="shared" ca="1" si="1"/>
        <v>34</v>
      </c>
      <c r="G31" s="15">
        <v>1.85</v>
      </c>
      <c r="H31" s="15">
        <v>80</v>
      </c>
      <c r="I31" s="15">
        <f t="shared" si="0"/>
        <v>23.374726077428779</v>
      </c>
      <c r="J31" s="15" t="str">
        <f t="shared" si="2"/>
        <v>normal</v>
      </c>
      <c r="K31" s="13">
        <v>153</v>
      </c>
      <c r="L31" s="13">
        <v>178</v>
      </c>
      <c r="M31" s="13">
        <v>178</v>
      </c>
      <c r="N31" s="13">
        <v>171</v>
      </c>
      <c r="O31" s="15">
        <f t="shared" si="3"/>
        <v>175.66666666666666</v>
      </c>
      <c r="Q31" s="10">
        <f t="shared" si="4"/>
        <v>3.4225000000000003</v>
      </c>
      <c r="R31" s="10">
        <f t="shared" si="4"/>
        <v>6400</v>
      </c>
      <c r="S31" s="10">
        <f t="shared" si="5"/>
        <v>148</v>
      </c>
      <c r="T31" s="10">
        <f t="shared" si="6"/>
        <v>324.98333333333335</v>
      </c>
      <c r="U31" s="10">
        <f t="shared" si="7"/>
        <v>14053.333333333332</v>
      </c>
      <c r="W31" s="10">
        <f t="shared" si="8"/>
        <v>166.96549999999999</v>
      </c>
      <c r="X31" s="17">
        <f t="shared" si="9"/>
        <v>8.7011666666666656</v>
      </c>
      <c r="Y31" s="15">
        <f t="shared" si="10"/>
        <v>75.710301361111092</v>
      </c>
      <c r="AA31" s="17">
        <f t="shared" si="11"/>
        <v>30858.777777777774</v>
      </c>
    </row>
    <row r="32" spans="1:27" s="10" customFormat="1">
      <c r="A32" s="13">
        <v>29</v>
      </c>
      <c r="B32" s="10" t="s">
        <v>105</v>
      </c>
      <c r="C32" s="10" t="s">
        <v>106</v>
      </c>
      <c r="D32" s="13" t="s">
        <v>107</v>
      </c>
      <c r="E32" s="13">
        <v>1985</v>
      </c>
      <c r="F32" s="13">
        <f t="shared" ca="1" si="1"/>
        <v>32</v>
      </c>
      <c r="G32" s="13">
        <v>2.08</v>
      </c>
      <c r="H32" s="13">
        <v>108.2</v>
      </c>
      <c r="I32" s="15">
        <f t="shared" si="0"/>
        <v>25.009245562130175</v>
      </c>
      <c r="J32" s="13" t="str">
        <f t="shared" si="2"/>
        <v>overweight</v>
      </c>
      <c r="K32" s="13">
        <v>22</v>
      </c>
      <c r="L32" s="13">
        <v>193</v>
      </c>
      <c r="M32" s="13">
        <v>182</v>
      </c>
      <c r="N32" s="13">
        <v>187</v>
      </c>
      <c r="O32" s="15">
        <f t="shared" si="3"/>
        <v>187.33333333333334</v>
      </c>
      <c r="Q32" s="10">
        <f t="shared" si="4"/>
        <v>4.3264000000000005</v>
      </c>
      <c r="R32" s="10">
        <f t="shared" si="4"/>
        <v>11707.24</v>
      </c>
      <c r="S32" s="10">
        <f t="shared" si="5"/>
        <v>225.05600000000001</v>
      </c>
      <c r="T32" s="10">
        <f t="shared" si="6"/>
        <v>389.65333333333336</v>
      </c>
      <c r="U32" s="10">
        <f t="shared" si="7"/>
        <v>20269.466666666667</v>
      </c>
      <c r="W32" s="10">
        <f t="shared" si="8"/>
        <v>188.9504</v>
      </c>
      <c r="X32" s="17">
        <f t="shared" si="9"/>
        <v>-1.6170666666666591</v>
      </c>
      <c r="Y32" s="15">
        <f t="shared" si="10"/>
        <v>2.61490460444442</v>
      </c>
      <c r="AA32" s="17">
        <f t="shared" si="11"/>
        <v>35093.777777777781</v>
      </c>
    </row>
    <row r="33" spans="1:27" s="10" customFormat="1">
      <c r="A33" s="13">
        <v>30</v>
      </c>
      <c r="B33" s="10" t="s">
        <v>108</v>
      </c>
      <c r="C33" s="10" t="s">
        <v>109</v>
      </c>
      <c r="D33" s="13" t="s">
        <v>42</v>
      </c>
      <c r="E33" s="13">
        <v>1981</v>
      </c>
      <c r="F33" s="13">
        <f t="shared" ca="1" si="1"/>
        <v>36</v>
      </c>
      <c r="G33" s="13">
        <v>1.88</v>
      </c>
      <c r="H33" s="15">
        <v>85</v>
      </c>
      <c r="I33" s="15">
        <f t="shared" si="0"/>
        <v>24.049343594386603</v>
      </c>
      <c r="J33" s="13" t="str">
        <f t="shared" si="2"/>
        <v>normal</v>
      </c>
      <c r="K33" s="13">
        <v>36</v>
      </c>
      <c r="L33" s="13">
        <v>176</v>
      </c>
      <c r="M33" s="13">
        <v>176</v>
      </c>
      <c r="N33" s="13">
        <v>176</v>
      </c>
      <c r="O33" s="15">
        <f t="shared" si="3"/>
        <v>176</v>
      </c>
      <c r="Q33" s="10">
        <f t="shared" si="4"/>
        <v>3.5343999999999998</v>
      </c>
      <c r="R33" s="10">
        <f t="shared" si="4"/>
        <v>7225</v>
      </c>
      <c r="S33" s="10">
        <f t="shared" si="5"/>
        <v>159.79999999999998</v>
      </c>
      <c r="T33" s="10">
        <f t="shared" si="6"/>
        <v>330.88</v>
      </c>
      <c r="U33" s="10">
        <f t="shared" si="7"/>
        <v>14960</v>
      </c>
      <c r="W33" s="10">
        <f t="shared" si="8"/>
        <v>170.21639999999999</v>
      </c>
      <c r="X33" s="17">
        <f t="shared" si="9"/>
        <v>5.783600000000007</v>
      </c>
      <c r="Y33" s="15">
        <f t="shared" si="10"/>
        <v>33.450028960000083</v>
      </c>
      <c r="AA33" s="17">
        <f t="shared" si="11"/>
        <v>30976</v>
      </c>
    </row>
    <row r="34" spans="1:27" s="10" customFormat="1">
      <c r="A34" s="13">
        <v>31</v>
      </c>
      <c r="B34" s="10" t="s">
        <v>110</v>
      </c>
      <c r="C34" s="10" t="s">
        <v>111</v>
      </c>
      <c r="D34" s="13" t="s">
        <v>107</v>
      </c>
      <c r="E34" s="13">
        <v>1989</v>
      </c>
      <c r="F34" s="13">
        <f t="shared" ca="1" si="1"/>
        <v>28</v>
      </c>
      <c r="G34" s="15">
        <v>1.88</v>
      </c>
      <c r="H34" s="13">
        <v>86.4</v>
      </c>
      <c r="I34" s="15">
        <f t="shared" si="0"/>
        <v>24.445450430058852</v>
      </c>
      <c r="J34" s="13" t="str">
        <f t="shared" si="2"/>
        <v>normal</v>
      </c>
      <c r="K34" s="13">
        <v>26</v>
      </c>
      <c r="L34" s="13">
        <v>168</v>
      </c>
      <c r="M34" s="13">
        <v>174</v>
      </c>
      <c r="N34" s="13">
        <v>169</v>
      </c>
      <c r="O34" s="15">
        <f t="shared" si="3"/>
        <v>170.33333333333334</v>
      </c>
      <c r="Q34" s="10">
        <f t="shared" si="4"/>
        <v>3.5343999999999998</v>
      </c>
      <c r="R34" s="10">
        <f t="shared" si="4"/>
        <v>7464.9600000000009</v>
      </c>
      <c r="S34" s="10">
        <f t="shared" si="5"/>
        <v>162.43199999999999</v>
      </c>
      <c r="T34" s="10">
        <f t="shared" si="6"/>
        <v>320.22666666666669</v>
      </c>
      <c r="U34" s="10">
        <f t="shared" si="7"/>
        <v>14716.800000000001</v>
      </c>
      <c r="W34" s="10">
        <f t="shared" si="8"/>
        <v>170.6224</v>
      </c>
      <c r="X34" s="17">
        <f t="shared" si="9"/>
        <v>-0.28906666666665615</v>
      </c>
      <c r="Y34" s="15">
        <f t="shared" si="10"/>
        <v>8.3559537777771697E-2</v>
      </c>
      <c r="AA34" s="17">
        <f t="shared" si="11"/>
        <v>29013.444444444449</v>
      </c>
    </row>
    <row r="35" spans="1:27" s="10" customFormat="1">
      <c r="A35" s="13">
        <v>32</v>
      </c>
      <c r="B35" s="10" t="s">
        <v>112</v>
      </c>
      <c r="C35" s="10" t="s">
        <v>113</v>
      </c>
      <c r="D35" s="13" t="s">
        <v>42</v>
      </c>
      <c r="E35" s="13">
        <v>1988</v>
      </c>
      <c r="F35" s="13">
        <f t="shared" ca="1" si="1"/>
        <v>29</v>
      </c>
      <c r="G35" s="13">
        <v>1.88</v>
      </c>
      <c r="H35" s="13">
        <v>80.5</v>
      </c>
      <c r="I35" s="15">
        <f t="shared" si="0"/>
        <v>22.776143051154371</v>
      </c>
      <c r="J35" s="13" t="str">
        <f t="shared" si="2"/>
        <v>normal</v>
      </c>
      <c r="K35" s="13">
        <v>20</v>
      </c>
      <c r="L35" s="13">
        <v>158</v>
      </c>
      <c r="M35" s="13">
        <v>163</v>
      </c>
      <c r="N35" s="13">
        <v>159</v>
      </c>
      <c r="O35" s="15">
        <f t="shared" si="3"/>
        <v>160</v>
      </c>
      <c r="Q35" s="10">
        <f t="shared" si="4"/>
        <v>3.5343999999999998</v>
      </c>
      <c r="R35" s="10">
        <f t="shared" si="4"/>
        <v>6480.25</v>
      </c>
      <c r="S35" s="10">
        <f t="shared" si="5"/>
        <v>151.34</v>
      </c>
      <c r="T35" s="10">
        <f t="shared" si="6"/>
        <v>300.79999999999995</v>
      </c>
      <c r="U35" s="10">
        <f t="shared" si="7"/>
        <v>12880</v>
      </c>
      <c r="W35" s="10">
        <f t="shared" si="8"/>
        <v>168.91139999999999</v>
      </c>
      <c r="X35" s="17">
        <f t="shared" si="9"/>
        <v>-8.9113999999999862</v>
      </c>
      <c r="Y35" s="15">
        <f t="shared" si="10"/>
        <v>79.413049959999753</v>
      </c>
      <c r="AA35" s="17">
        <f t="shared" si="11"/>
        <v>25600</v>
      </c>
    </row>
    <row r="36" spans="1:27" ht="5.25" customHeight="1"/>
    <row r="37" spans="1:27">
      <c r="E37" s="11" t="s">
        <v>114</v>
      </c>
      <c r="F37" s="12">
        <f ca="1">SUM(F4:F35)</f>
        <v>908</v>
      </c>
      <c r="G37" s="12">
        <f>SUM(G4:G35)</f>
        <v>60.22000000000002</v>
      </c>
      <c r="H37" s="12">
        <f>SUM(H4:H35)</f>
        <v>2653.6999999999994</v>
      </c>
      <c r="I37" s="12">
        <f>SUM(I4:I35)</f>
        <v>747.81734849878671</v>
      </c>
      <c r="O37" s="12">
        <f>SUM(O4:O35)</f>
        <v>5440</v>
      </c>
      <c r="Q37" s="12">
        <f t="shared" ref="Q37:U37" si="12">SUM(Q4:Q35)</f>
        <v>113.51700000000005</v>
      </c>
      <c r="R37" s="12">
        <f t="shared" si="12"/>
        <v>222310.48999999993</v>
      </c>
      <c r="S37" s="12">
        <f t="shared" si="12"/>
        <v>5011.6620000000003</v>
      </c>
      <c r="T37" s="12">
        <f t="shared" si="12"/>
        <v>10253.870000000003</v>
      </c>
      <c r="U37" s="12">
        <f t="shared" si="12"/>
        <v>452839.63333333336</v>
      </c>
      <c r="Y37" s="12">
        <f>SUM(Y4:Y35)</f>
        <v>1086.6385251000011</v>
      </c>
      <c r="AA37" s="12">
        <f>SUM(AA4:AA35)</f>
        <v>927361.33333333326</v>
      </c>
    </row>
    <row r="38" spans="1:27">
      <c r="E38" s="11"/>
      <c r="G38" s="12"/>
      <c r="H38" s="12"/>
      <c r="I38" s="12"/>
    </row>
    <row r="40" spans="1:27">
      <c r="C40" s="19"/>
      <c r="D40" s="20"/>
      <c r="E40" s="22"/>
    </row>
    <row r="41" spans="1:27">
      <c r="C41" s="19"/>
      <c r="D41" s="20"/>
      <c r="E41" s="22"/>
    </row>
    <row r="42" spans="1:27">
      <c r="C42" s="19"/>
      <c r="D42" s="20"/>
      <c r="E42" s="22"/>
    </row>
    <row r="43" spans="1:27">
      <c r="E43" s="22"/>
    </row>
    <row r="44" spans="1:27">
      <c r="C44" s="19"/>
      <c r="D44" s="21"/>
      <c r="G44" s="34"/>
      <c r="H44" s="34"/>
      <c r="I44" s="34"/>
      <c r="J44" s="34"/>
      <c r="K44" s="34"/>
      <c r="L44" s="34"/>
      <c r="M44" s="34"/>
      <c r="N44" s="34"/>
      <c r="O44" s="34"/>
    </row>
    <row r="45" spans="1:27">
      <c r="C45" s="19"/>
      <c r="D45" s="12"/>
      <c r="G45" s="34"/>
      <c r="H45" s="34"/>
      <c r="I45" s="34"/>
      <c r="J45" s="34"/>
      <c r="K45" s="34"/>
      <c r="L45" s="34"/>
      <c r="M45" s="34"/>
      <c r="N45" s="34"/>
      <c r="O45" s="34"/>
    </row>
    <row r="46" spans="1:27">
      <c r="C46" s="19"/>
      <c r="D46" s="12"/>
      <c r="G46" s="34"/>
      <c r="H46" s="34"/>
      <c r="I46" s="34"/>
      <c r="J46" s="34"/>
      <c r="K46" s="34"/>
      <c r="L46" s="34"/>
      <c r="M46" s="34"/>
      <c r="N46" s="34"/>
      <c r="O46" s="34"/>
    </row>
    <row r="48" spans="1:27">
      <c r="C48" s="19"/>
    </row>
    <row r="49" spans="2:16" ht="15" customHeight="1">
      <c r="B49" s="23"/>
      <c r="C49" s="23"/>
      <c r="D49" s="12"/>
      <c r="G49" s="34"/>
      <c r="H49" s="34"/>
      <c r="I49" s="34"/>
      <c r="J49" s="34"/>
      <c r="K49" s="34"/>
      <c r="L49" s="34"/>
      <c r="M49" s="34"/>
      <c r="N49" s="34"/>
      <c r="O49" s="34"/>
    </row>
    <row r="50" spans="2:16">
      <c r="B50" s="23"/>
      <c r="C50" s="23"/>
      <c r="G50" s="34"/>
      <c r="H50" s="34"/>
      <c r="I50" s="34"/>
      <c r="J50" s="34"/>
      <c r="K50" s="34"/>
      <c r="L50" s="34"/>
      <c r="M50" s="34"/>
      <c r="N50" s="34"/>
      <c r="O50" s="34"/>
    </row>
    <row r="51" spans="2:16" ht="16.5" thickBot="1">
      <c r="B51" s="23"/>
      <c r="C51" s="23"/>
      <c r="D51" s="37"/>
      <c r="E51" s="25"/>
      <c r="F51" s="25"/>
      <c r="G51" s="36"/>
      <c r="H51" s="36"/>
      <c r="I51" s="36"/>
      <c r="J51" s="36"/>
      <c r="K51" s="36"/>
      <c r="L51" s="36"/>
      <c r="M51" s="36"/>
      <c r="N51" s="36"/>
      <c r="O51" s="36"/>
      <c r="P51" s="26"/>
    </row>
    <row r="52" spans="2:16">
      <c r="B52" s="23"/>
      <c r="C52" s="23"/>
      <c r="D52" s="12"/>
      <c r="G52" s="32"/>
      <c r="H52" s="33"/>
      <c r="I52" s="33"/>
      <c r="J52" s="33"/>
      <c r="K52" s="33"/>
      <c r="L52" s="33"/>
      <c r="M52" s="33"/>
      <c r="N52" s="33"/>
      <c r="O52" s="33"/>
    </row>
    <row r="53" spans="2:16">
      <c r="B53" s="23"/>
      <c r="C53" s="23"/>
    </row>
    <row r="54" spans="2:16">
      <c r="B54" s="23"/>
      <c r="C54" s="23"/>
    </row>
    <row r="55" spans="2:16">
      <c r="B55" s="23"/>
      <c r="C55" s="23"/>
    </row>
    <row r="56" spans="2:16">
      <c r="B56" s="23"/>
      <c r="C56" s="23"/>
    </row>
  </sheetData>
  <mergeCells count="17">
    <mergeCell ref="G45:O45"/>
    <mergeCell ref="Q2:Q3"/>
    <mergeCell ref="G46:O46"/>
    <mergeCell ref="A2:A3"/>
    <mergeCell ref="B2:C3"/>
    <mergeCell ref="D2:D3"/>
    <mergeCell ref="E2:E3"/>
    <mergeCell ref="J2:J3"/>
    <mergeCell ref="R2:R3"/>
    <mergeCell ref="S2:S3"/>
    <mergeCell ref="T2:T3"/>
    <mergeCell ref="U2:U3"/>
    <mergeCell ref="G44:O44"/>
    <mergeCell ref="G49:O49"/>
    <mergeCell ref="G50:O50"/>
    <mergeCell ref="G51:O51"/>
    <mergeCell ref="G52:O5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56"/>
  <sheetViews>
    <sheetView workbookViewId="0">
      <pane xSplit="4" ySplit="3" topLeftCell="AD13" activePane="bottomRight" state="frozen"/>
      <selection pane="topRight" activeCell="E1" sqref="E1"/>
      <selection pane="bottomLeft" activeCell="A4" sqref="A4"/>
      <selection pane="bottomRight" activeCell="AI14" sqref="AI14"/>
    </sheetView>
  </sheetViews>
  <sheetFormatPr defaultRowHeight="15"/>
  <cols>
    <col min="1" max="1" width="3.42578125" style="10" customWidth="1"/>
    <col min="2" max="2" width="16.42578125" bestFit="1" customWidth="1"/>
    <col min="3" max="3" width="19" hidden="1" customWidth="1"/>
    <col min="4" max="4" width="7.7109375" style="1" bestFit="1" customWidth="1"/>
    <col min="5" max="5" width="7.140625" style="1" hidden="1" customWidth="1"/>
    <col min="6" max="6" width="7.140625" style="1" customWidth="1"/>
    <col min="7" max="7" width="11" style="1" hidden="1" customWidth="1"/>
    <col min="8" max="8" width="10.42578125" style="1" hidden="1" customWidth="1"/>
    <col min="9" max="9" width="12.42578125" style="1" hidden="1" customWidth="1"/>
    <col min="10" max="10" width="17.7109375" style="1" hidden="1" customWidth="1"/>
    <col min="11" max="11" width="9.140625" hidden="1" customWidth="1"/>
    <col min="12" max="13" width="12.42578125" hidden="1" customWidth="1"/>
    <col min="14" max="14" width="12.42578125" style="1" hidden="1" customWidth="1"/>
    <col min="15" max="15" width="12.42578125" style="1" customWidth="1"/>
    <col min="16" max="16" width="0" hidden="1" customWidth="1"/>
    <col min="17" max="17" width="8.5703125" bestFit="1" customWidth="1"/>
    <col min="18" max="18" width="12" bestFit="1" customWidth="1"/>
    <col min="19" max="19" width="9.5703125" bestFit="1" customWidth="1"/>
    <col min="20" max="22" width="0" hidden="1" customWidth="1"/>
    <col min="23" max="23" width="7.5703125" hidden="1" customWidth="1"/>
    <col min="24" max="25" width="0" hidden="1" customWidth="1"/>
    <col min="27" max="27" width="6.85546875" bestFit="1" customWidth="1"/>
    <col min="29" max="29" width="0" hidden="1" customWidth="1"/>
    <col min="30" max="30" width="4" bestFit="1" customWidth="1"/>
    <col min="31" max="31" width="6.28515625" bestFit="1" customWidth="1"/>
    <col min="32" max="32" width="7.5703125" bestFit="1" customWidth="1"/>
    <col min="35" max="35" width="11.5703125" bestFit="1" customWidth="1"/>
    <col min="37" max="37" width="10" bestFit="1" customWidth="1"/>
    <col min="38" max="38" width="3" customWidth="1"/>
    <col min="39" max="39" width="9.5703125" bestFit="1" customWidth="1"/>
    <col min="42" max="42" width="12.7109375" customWidth="1"/>
  </cols>
  <sheetData>
    <row r="1" spans="1:43" ht="27" thickBot="1">
      <c r="A1" s="2" t="s">
        <v>188</v>
      </c>
    </row>
    <row r="2" spans="1:43" ht="45.75" thickTop="1">
      <c r="A2" s="41"/>
      <c r="B2" s="42" t="s">
        <v>10</v>
      </c>
      <c r="C2" s="42"/>
      <c r="D2" s="42" t="s">
        <v>11</v>
      </c>
      <c r="E2" s="42" t="s">
        <v>12</v>
      </c>
      <c r="F2" s="43" t="s">
        <v>13</v>
      </c>
      <c r="G2" s="43" t="s">
        <v>14</v>
      </c>
      <c r="H2" s="43" t="s">
        <v>15</v>
      </c>
      <c r="I2" s="43" t="s">
        <v>16</v>
      </c>
      <c r="J2" s="42" t="s">
        <v>17</v>
      </c>
      <c r="K2" s="43" t="s">
        <v>18</v>
      </c>
      <c r="L2" s="43" t="s">
        <v>19</v>
      </c>
      <c r="M2" s="43" t="s">
        <v>19</v>
      </c>
      <c r="N2" s="43" t="s">
        <v>19</v>
      </c>
      <c r="O2" s="43" t="s">
        <v>20</v>
      </c>
      <c r="P2" s="44"/>
      <c r="Q2" s="42" t="s">
        <v>151</v>
      </c>
      <c r="R2" s="42" t="s">
        <v>152</v>
      </c>
      <c r="S2" s="42" t="s">
        <v>149</v>
      </c>
      <c r="T2" s="44"/>
      <c r="U2" s="45" t="s">
        <v>146</v>
      </c>
      <c r="V2" s="46" t="s">
        <v>147</v>
      </c>
      <c r="W2" s="46" t="s">
        <v>148</v>
      </c>
      <c r="X2" s="44"/>
      <c r="Y2" s="44"/>
      <c r="Z2" s="46" t="s">
        <v>115</v>
      </c>
      <c r="AA2" s="47" t="s">
        <v>177</v>
      </c>
      <c r="AB2" s="47" t="s">
        <v>178</v>
      </c>
      <c r="AC2" s="44"/>
      <c r="AD2" s="48" t="s">
        <v>179</v>
      </c>
      <c r="AE2" s="46" t="s">
        <v>180</v>
      </c>
      <c r="AF2" s="49" t="s">
        <v>181</v>
      </c>
    </row>
    <row r="3" spans="1:43" ht="15.75" thickBot="1">
      <c r="A3" s="50"/>
      <c r="B3" s="51"/>
      <c r="C3" s="51"/>
      <c r="D3" s="51"/>
      <c r="E3" s="51"/>
      <c r="F3" s="52" t="s">
        <v>153</v>
      </c>
      <c r="G3" s="52"/>
      <c r="H3" s="52"/>
      <c r="I3" s="52"/>
      <c r="J3" s="51"/>
      <c r="K3" s="52" t="s">
        <v>26</v>
      </c>
      <c r="L3" s="52" t="s">
        <v>27</v>
      </c>
      <c r="M3" s="52" t="s">
        <v>28</v>
      </c>
      <c r="N3" s="52" t="s">
        <v>29</v>
      </c>
      <c r="O3" s="52" t="s">
        <v>116</v>
      </c>
      <c r="P3" s="53"/>
      <c r="Q3" s="51"/>
      <c r="R3" s="51"/>
      <c r="S3" s="51"/>
      <c r="T3" s="53"/>
      <c r="U3" s="53"/>
      <c r="V3" s="53"/>
      <c r="W3" s="53"/>
      <c r="X3" s="53"/>
      <c r="Y3" s="53"/>
      <c r="Z3" s="53">
        <f ca="1">F37/32</f>
        <v>28.375</v>
      </c>
      <c r="AA3" s="54"/>
      <c r="AB3" s="54"/>
      <c r="AC3" s="53"/>
      <c r="AD3" s="53">
        <f>O37/32</f>
        <v>170</v>
      </c>
      <c r="AE3" s="53"/>
      <c r="AF3" s="55"/>
    </row>
    <row r="4" spans="1:43" s="10" customFormat="1" ht="15.75" thickBot="1">
      <c r="A4" s="56">
        <v>1</v>
      </c>
      <c r="B4" s="57" t="s">
        <v>31</v>
      </c>
      <c r="C4" s="57" t="s">
        <v>32</v>
      </c>
      <c r="D4" s="58" t="s">
        <v>33</v>
      </c>
      <c r="E4" s="59">
        <v>1986</v>
      </c>
      <c r="F4" s="59">
        <f ca="1">YEAR(TODAY())-E4</f>
        <v>31</v>
      </c>
      <c r="G4" s="60">
        <v>1.8</v>
      </c>
      <c r="H4" s="60">
        <v>80</v>
      </c>
      <c r="I4" s="60">
        <f t="shared" ref="I4:I35" si="0">H4/(G4^2)</f>
        <v>24.691358024691358</v>
      </c>
      <c r="J4" s="60" t="str">
        <f>IF(I4&lt;19,"skinny",IF(I4&lt;25,"normal",IF(I4&lt;30,"overweight",IF(I4&lt;35,"obesity level I",IF(I4&lt;40,"obesity level II","obesity level III")))))</f>
        <v>normal</v>
      </c>
      <c r="K4" s="58">
        <v>23</v>
      </c>
      <c r="L4" s="58">
        <v>162</v>
      </c>
      <c r="M4" s="58">
        <v>162</v>
      </c>
      <c r="N4" s="58">
        <v>165</v>
      </c>
      <c r="O4" s="60">
        <f>SUM(L4:N4)/3</f>
        <v>163</v>
      </c>
      <c r="P4" s="57"/>
      <c r="Q4" s="61">
        <f ca="1">F4^2</f>
        <v>961</v>
      </c>
      <c r="R4" s="57">
        <f ca="1">F4*O4</f>
        <v>5053</v>
      </c>
      <c r="S4" s="61">
        <f>O4^2</f>
        <v>26569</v>
      </c>
      <c r="T4" s="57"/>
      <c r="U4" s="57">
        <f>32.71+(60.03*G4)+(0.29*H4)</f>
        <v>163.964</v>
      </c>
      <c r="V4" s="61">
        <f>O4-U4</f>
        <v>-0.96399999999999864</v>
      </c>
      <c r="W4" s="60">
        <f>V4^2</f>
        <v>0.92929599999999735</v>
      </c>
      <c r="X4" s="57"/>
      <c r="Y4" s="57"/>
      <c r="Z4" s="57">
        <f ca="1">Z3</f>
        <v>28.375</v>
      </c>
      <c r="AA4" s="57">
        <f ca="1">F4-Z4</f>
        <v>2.625</v>
      </c>
      <c r="AB4" s="57">
        <f ca="1">AA4^2</f>
        <v>6.890625</v>
      </c>
      <c r="AC4" s="57"/>
      <c r="AD4" s="57">
        <v>170</v>
      </c>
      <c r="AE4" s="61">
        <f>O4-AD4</f>
        <v>-7</v>
      </c>
      <c r="AF4" s="62">
        <f>AE4^2</f>
        <v>49</v>
      </c>
      <c r="AH4" s="100" t="s">
        <v>163</v>
      </c>
      <c r="AI4" s="101"/>
      <c r="AJ4" s="101"/>
      <c r="AK4" s="101"/>
      <c r="AL4" s="101"/>
      <c r="AM4" s="101"/>
      <c r="AN4" s="102"/>
    </row>
    <row r="5" spans="1:43" s="10" customFormat="1">
      <c r="A5" s="56">
        <v>2</v>
      </c>
      <c r="B5" s="57" t="s">
        <v>34</v>
      </c>
      <c r="C5" s="57" t="s">
        <v>35</v>
      </c>
      <c r="D5" s="58" t="s">
        <v>36</v>
      </c>
      <c r="E5" s="59">
        <v>1993</v>
      </c>
      <c r="F5" s="63">
        <f t="shared" ref="F5:F35" ca="1" si="1">YEAR(TODAY())-E5</f>
        <v>24</v>
      </c>
      <c r="G5" s="60">
        <v>1.98</v>
      </c>
      <c r="H5" s="60">
        <v>92.3</v>
      </c>
      <c r="I5" s="60">
        <f t="shared" si="0"/>
        <v>23.543515967758392</v>
      </c>
      <c r="J5" s="60" t="str">
        <f t="shared" ref="J5:J35" si="2">IF(I5&lt;19,"skinny",IF(I5&lt;25,"normal",IF(I5&lt;30,"overweight",IF(I5&lt;35,"obesity level I",IF(I5&lt;40,"obesity level II","obesity level III")))))</f>
        <v>normal</v>
      </c>
      <c r="K5" s="58">
        <v>57</v>
      </c>
      <c r="L5" s="58">
        <v>179</v>
      </c>
      <c r="M5" s="58">
        <v>179</v>
      </c>
      <c r="N5" s="58">
        <v>176</v>
      </c>
      <c r="O5" s="60">
        <f t="shared" ref="O5:O35" si="3">SUM(L5:N5)/3</f>
        <v>178</v>
      </c>
      <c r="P5" s="57"/>
      <c r="Q5" s="61">
        <f t="shared" ref="Q5:Q35" ca="1" si="4">F5^2</f>
        <v>576</v>
      </c>
      <c r="R5" s="57">
        <f t="shared" ref="R5:R35" ca="1" si="5">F5*O5</f>
        <v>4272</v>
      </c>
      <c r="S5" s="61">
        <f t="shared" ref="S5:S35" si="6">O5^2</f>
        <v>31684</v>
      </c>
      <c r="T5" s="57"/>
      <c r="U5" s="57">
        <f t="shared" ref="U5:U35" si="7">32.71+(60.03*G5)+(0.29*H5)</f>
        <v>178.3364</v>
      </c>
      <c r="V5" s="61">
        <f>O5-U5</f>
        <v>-0.33639999999999759</v>
      </c>
      <c r="W5" s="60">
        <f t="shared" ref="W5:W35" si="8">V5^2</f>
        <v>0.11316495999999839</v>
      </c>
      <c r="X5" s="57"/>
      <c r="Y5" s="57"/>
      <c r="Z5" s="57">
        <v>28.375</v>
      </c>
      <c r="AA5" s="57">
        <f t="shared" ref="AA5:AA35" ca="1" si="9">F5-Z5</f>
        <v>-4.375</v>
      </c>
      <c r="AB5" s="57">
        <f t="shared" ref="AB5:AB35" ca="1" si="10">AA5^2</f>
        <v>19.140625</v>
      </c>
      <c r="AC5" s="57"/>
      <c r="AD5" s="57">
        <v>170</v>
      </c>
      <c r="AE5" s="61">
        <f t="shared" ref="AE5:AE35" si="11">O5-AD5</f>
        <v>8</v>
      </c>
      <c r="AF5" s="62">
        <f t="shared" ref="AF5:AF35" si="12">AE5^2</f>
        <v>64</v>
      </c>
      <c r="AH5" s="76" t="s">
        <v>159</v>
      </c>
      <c r="AI5" s="77">
        <v>32</v>
      </c>
      <c r="AJ5" s="78"/>
      <c r="AK5" s="78"/>
      <c r="AL5" s="78"/>
      <c r="AM5" s="97" t="s">
        <v>160</v>
      </c>
      <c r="AN5" s="98">
        <f ca="1">AN6</f>
        <v>170.63810301052004</v>
      </c>
      <c r="AP5" s="94" t="s">
        <v>182</v>
      </c>
      <c r="AQ5" s="95">
        <f>AF37/31</f>
        <v>82.623655913978538</v>
      </c>
    </row>
    <row r="6" spans="1:43" s="10" customFormat="1">
      <c r="A6" s="56">
        <v>3</v>
      </c>
      <c r="B6" s="57" t="s">
        <v>37</v>
      </c>
      <c r="C6" s="57" t="s">
        <v>38</v>
      </c>
      <c r="D6" s="58" t="s">
        <v>39</v>
      </c>
      <c r="E6" s="59">
        <v>1987</v>
      </c>
      <c r="F6" s="63">
        <f t="shared" ca="1" si="1"/>
        <v>30</v>
      </c>
      <c r="G6" s="60">
        <v>1.78</v>
      </c>
      <c r="H6" s="60">
        <v>74.099999999999994</v>
      </c>
      <c r="I6" s="60">
        <f t="shared" si="0"/>
        <v>23.387198586037115</v>
      </c>
      <c r="J6" s="60" t="str">
        <f t="shared" si="2"/>
        <v>normal</v>
      </c>
      <c r="K6" s="58">
        <v>29</v>
      </c>
      <c r="L6" s="58">
        <v>158</v>
      </c>
      <c r="M6" s="58">
        <v>160</v>
      </c>
      <c r="N6" s="58">
        <v>161</v>
      </c>
      <c r="O6" s="60">
        <f t="shared" si="3"/>
        <v>159.66666666666666</v>
      </c>
      <c r="P6" s="57"/>
      <c r="Q6" s="61">
        <f t="shared" ca="1" si="4"/>
        <v>900</v>
      </c>
      <c r="R6" s="57">
        <f t="shared" ca="1" si="5"/>
        <v>4790</v>
      </c>
      <c r="S6" s="61">
        <f t="shared" si="6"/>
        <v>25493.444444444442</v>
      </c>
      <c r="T6" s="57"/>
      <c r="U6" s="57">
        <f t="shared" si="7"/>
        <v>161.05240000000001</v>
      </c>
      <c r="V6" s="61">
        <f>O6-U6</f>
        <v>-1.3857333333333486</v>
      </c>
      <c r="W6" s="60">
        <f t="shared" si="8"/>
        <v>1.9202568711111534</v>
      </c>
      <c r="X6" s="57"/>
      <c r="Y6" s="57"/>
      <c r="Z6" s="57">
        <v>28.375</v>
      </c>
      <c r="AA6" s="57">
        <f t="shared" ca="1" si="9"/>
        <v>1.625</v>
      </c>
      <c r="AB6" s="57">
        <f t="shared" ca="1" si="10"/>
        <v>2.640625</v>
      </c>
      <c r="AC6" s="57"/>
      <c r="AD6" s="57">
        <v>170</v>
      </c>
      <c r="AE6" s="61">
        <f t="shared" si="11"/>
        <v>-10.333333333333343</v>
      </c>
      <c r="AF6" s="62">
        <f t="shared" si="12"/>
        <v>106.77777777777797</v>
      </c>
      <c r="AH6" s="81" t="s">
        <v>154</v>
      </c>
      <c r="AI6" s="82">
        <f>O37</f>
        <v>5440</v>
      </c>
      <c r="AJ6" s="78"/>
      <c r="AK6" s="78">
        <f ca="1">AI6*AI8</f>
        <v>142658560</v>
      </c>
      <c r="AL6" s="78"/>
      <c r="AM6" s="78">
        <f ca="1">AI5*AI8</f>
        <v>839168</v>
      </c>
      <c r="AN6" s="83">
        <f ca="1">AK8/AM8</f>
        <v>170.63810301052004</v>
      </c>
      <c r="AP6" s="76" t="s">
        <v>183</v>
      </c>
      <c r="AQ6" s="83">
        <f ca="1">AB37/31</f>
        <v>14.82258064516129</v>
      </c>
    </row>
    <row r="7" spans="1:43" s="10" customFormat="1">
      <c r="A7" s="56">
        <v>4</v>
      </c>
      <c r="B7" s="57" t="s">
        <v>40</v>
      </c>
      <c r="C7" s="57" t="s">
        <v>41</v>
      </c>
      <c r="D7" s="58" t="s">
        <v>42</v>
      </c>
      <c r="E7" s="59">
        <v>1988</v>
      </c>
      <c r="F7" s="63">
        <f t="shared" ca="1" si="1"/>
        <v>29</v>
      </c>
      <c r="G7" s="60">
        <v>1.83</v>
      </c>
      <c r="H7" s="60">
        <v>76.400000000000006</v>
      </c>
      <c r="I7" s="60">
        <f t="shared" si="0"/>
        <v>22.813461136492577</v>
      </c>
      <c r="J7" s="60" t="str">
        <f t="shared" si="2"/>
        <v>normal</v>
      </c>
      <c r="K7" s="58">
        <v>18</v>
      </c>
      <c r="L7" s="58">
        <v>154</v>
      </c>
      <c r="M7" s="58">
        <v>154</v>
      </c>
      <c r="N7" s="58">
        <v>156</v>
      </c>
      <c r="O7" s="60">
        <f t="shared" si="3"/>
        <v>154.66666666666666</v>
      </c>
      <c r="P7" s="57"/>
      <c r="Q7" s="61">
        <f t="shared" ca="1" si="4"/>
        <v>841</v>
      </c>
      <c r="R7" s="57">
        <f t="shared" ca="1" si="5"/>
        <v>4485.333333333333</v>
      </c>
      <c r="S7" s="61">
        <f t="shared" si="6"/>
        <v>23921.777777777774</v>
      </c>
      <c r="T7" s="57"/>
      <c r="U7" s="57">
        <f t="shared" si="7"/>
        <v>164.7209</v>
      </c>
      <c r="V7" s="61">
        <f>O7-U7</f>
        <v>-10.054233333333343</v>
      </c>
      <c r="W7" s="60">
        <f t="shared" si="8"/>
        <v>101.08760792111131</v>
      </c>
      <c r="X7" s="57"/>
      <c r="Y7" s="57"/>
      <c r="Z7" s="57">
        <v>28.375</v>
      </c>
      <c r="AA7" s="57">
        <f t="shared" ca="1" si="9"/>
        <v>0.625</v>
      </c>
      <c r="AB7" s="57">
        <f t="shared" ca="1" si="10"/>
        <v>0.390625</v>
      </c>
      <c r="AC7" s="57"/>
      <c r="AD7" s="57">
        <v>170</v>
      </c>
      <c r="AE7" s="61">
        <f t="shared" si="11"/>
        <v>-15.333333333333343</v>
      </c>
      <c r="AF7" s="62">
        <f t="shared" si="12"/>
        <v>235.1111111111114</v>
      </c>
      <c r="AH7" s="81" t="s">
        <v>155</v>
      </c>
      <c r="AI7" s="82">
        <f ca="1">F37</f>
        <v>908</v>
      </c>
      <c r="AJ7" s="78"/>
      <c r="AK7" s="39">
        <f ca="1">AI7*AI9</f>
        <v>140149497.33333331</v>
      </c>
      <c r="AL7" s="78"/>
      <c r="AM7" s="40">
        <f ca="1">AI10</f>
        <v>824464</v>
      </c>
      <c r="AN7" s="83"/>
      <c r="AP7" s="76" t="s">
        <v>184</v>
      </c>
      <c r="AQ7" s="83">
        <f>31/30</f>
        <v>1.0333333333333334</v>
      </c>
    </row>
    <row r="8" spans="1:43" s="10" customFormat="1">
      <c r="A8" s="56">
        <v>5</v>
      </c>
      <c r="B8" s="57" t="s">
        <v>43</v>
      </c>
      <c r="C8" s="57" t="s">
        <v>44</v>
      </c>
      <c r="D8" s="58" t="s">
        <v>45</v>
      </c>
      <c r="E8" s="59">
        <v>1993</v>
      </c>
      <c r="F8" s="63">
        <f t="shared" ca="1" si="1"/>
        <v>24</v>
      </c>
      <c r="G8" s="60">
        <v>1.85</v>
      </c>
      <c r="H8" s="60">
        <v>81.8</v>
      </c>
      <c r="I8" s="60">
        <f t="shared" si="0"/>
        <v>23.900657414170926</v>
      </c>
      <c r="J8" s="60" t="str">
        <f t="shared" si="2"/>
        <v>normal</v>
      </c>
      <c r="K8" s="58">
        <v>7</v>
      </c>
      <c r="L8" s="58">
        <v>171</v>
      </c>
      <c r="M8" s="58">
        <v>171</v>
      </c>
      <c r="N8" s="58">
        <v>170</v>
      </c>
      <c r="O8" s="60">
        <f t="shared" si="3"/>
        <v>170.66666666666666</v>
      </c>
      <c r="P8" s="57"/>
      <c r="Q8" s="61">
        <f t="shared" ca="1" si="4"/>
        <v>576</v>
      </c>
      <c r="R8" s="57">
        <f t="shared" ca="1" si="5"/>
        <v>4096</v>
      </c>
      <c r="S8" s="61">
        <f t="shared" si="6"/>
        <v>29127.111111111109</v>
      </c>
      <c r="T8" s="57"/>
      <c r="U8" s="57">
        <f t="shared" si="7"/>
        <v>167.48750000000001</v>
      </c>
      <c r="V8" s="61">
        <f>O8-U8</f>
        <v>3.1791666666666458</v>
      </c>
      <c r="W8" s="60">
        <f t="shared" si="8"/>
        <v>10.107100694444313</v>
      </c>
      <c r="X8" s="57"/>
      <c r="Y8" s="57"/>
      <c r="Z8" s="57">
        <v>28.375</v>
      </c>
      <c r="AA8" s="57">
        <f t="shared" ca="1" si="9"/>
        <v>-4.375</v>
      </c>
      <c r="AB8" s="57">
        <f t="shared" ca="1" si="10"/>
        <v>19.140625</v>
      </c>
      <c r="AC8" s="57"/>
      <c r="AD8" s="57">
        <v>170</v>
      </c>
      <c r="AE8" s="61">
        <f t="shared" si="11"/>
        <v>0.66666666666665719</v>
      </c>
      <c r="AF8" s="62">
        <f t="shared" si="12"/>
        <v>0.44444444444443182</v>
      </c>
      <c r="AH8" s="81" t="s">
        <v>156</v>
      </c>
      <c r="AI8" s="82">
        <f ca="1">Q37</f>
        <v>26224</v>
      </c>
      <c r="AJ8" s="78"/>
      <c r="AK8" s="78">
        <f ca="1">AK6-AK7</f>
        <v>2509062.6666666865</v>
      </c>
      <c r="AL8" s="78"/>
      <c r="AM8" s="82">
        <f ca="1">AM6-AM7</f>
        <v>14704</v>
      </c>
      <c r="AN8" s="83"/>
      <c r="AP8" s="76"/>
      <c r="AQ8" s="83">
        <f ca="1">AN9^2</f>
        <v>5.0571967106214125E-4</v>
      </c>
    </row>
    <row r="9" spans="1:43" s="10" customFormat="1">
      <c r="A9" s="56">
        <v>6</v>
      </c>
      <c r="B9" s="57" t="s">
        <v>46</v>
      </c>
      <c r="C9" s="57" t="s">
        <v>47</v>
      </c>
      <c r="D9" s="58" t="s">
        <v>48</v>
      </c>
      <c r="E9" s="59">
        <v>1988</v>
      </c>
      <c r="F9" s="63">
        <f t="shared" ca="1" si="1"/>
        <v>29</v>
      </c>
      <c r="G9" s="60">
        <v>1.98</v>
      </c>
      <c r="H9" s="60">
        <v>97.3</v>
      </c>
      <c r="I9" s="60">
        <f t="shared" si="0"/>
        <v>24.818896031017243</v>
      </c>
      <c r="J9" s="60" t="str">
        <f t="shared" si="2"/>
        <v>normal</v>
      </c>
      <c r="K9" s="58">
        <v>30</v>
      </c>
      <c r="L9" s="58">
        <v>184</v>
      </c>
      <c r="M9" s="58">
        <v>175</v>
      </c>
      <c r="N9" s="58">
        <v>177</v>
      </c>
      <c r="O9" s="60">
        <f t="shared" si="3"/>
        <v>178.66666666666666</v>
      </c>
      <c r="P9" s="57"/>
      <c r="Q9" s="61">
        <f t="shared" ca="1" si="4"/>
        <v>841</v>
      </c>
      <c r="R9" s="57">
        <f t="shared" ca="1" si="5"/>
        <v>5181.333333333333</v>
      </c>
      <c r="S9" s="61">
        <f t="shared" si="6"/>
        <v>31921.777777777774</v>
      </c>
      <c r="T9" s="57"/>
      <c r="U9" s="57">
        <f t="shared" si="7"/>
        <v>179.78640000000001</v>
      </c>
      <c r="V9" s="61">
        <f>O9-U9</f>
        <v>-1.1197333333333575</v>
      </c>
      <c r="W9" s="60">
        <f t="shared" si="8"/>
        <v>1.2538027377778318</v>
      </c>
      <c r="X9" s="57"/>
      <c r="Y9" s="57"/>
      <c r="Z9" s="57">
        <v>28.375</v>
      </c>
      <c r="AA9" s="57">
        <f t="shared" ca="1" si="9"/>
        <v>0.625</v>
      </c>
      <c r="AB9" s="57">
        <f t="shared" ca="1" si="10"/>
        <v>0.390625</v>
      </c>
      <c r="AC9" s="57"/>
      <c r="AD9" s="57">
        <v>170</v>
      </c>
      <c r="AE9" s="61">
        <f t="shared" si="11"/>
        <v>8.6666666666666572</v>
      </c>
      <c r="AF9" s="62">
        <f t="shared" si="12"/>
        <v>75.111111111110944</v>
      </c>
      <c r="AH9" s="81" t="s">
        <v>157</v>
      </c>
      <c r="AI9" s="82">
        <f ca="1">R37</f>
        <v>154349.66666666666</v>
      </c>
      <c r="AJ9" s="78"/>
      <c r="AK9" s="78"/>
      <c r="AL9" s="78"/>
      <c r="AM9" s="97" t="s">
        <v>161</v>
      </c>
      <c r="AN9" s="98">
        <f ca="1">AN10</f>
        <v>-2.2488211824467974E-2</v>
      </c>
      <c r="AP9" s="76"/>
      <c r="AQ9" s="83">
        <f ca="1">AQ5-(AQ8*AQ6)</f>
        <v>82.616159843370369</v>
      </c>
    </row>
    <row r="10" spans="1:43" s="10" customFormat="1">
      <c r="A10" s="56">
        <v>7</v>
      </c>
      <c r="B10" s="57" t="s">
        <v>49</v>
      </c>
      <c r="C10" s="57" t="s">
        <v>50</v>
      </c>
      <c r="D10" s="58" t="s">
        <v>51</v>
      </c>
      <c r="E10" s="59">
        <v>1990</v>
      </c>
      <c r="F10" s="63">
        <f t="shared" ca="1" si="1"/>
        <v>27</v>
      </c>
      <c r="G10" s="60">
        <v>1.8</v>
      </c>
      <c r="H10" s="60">
        <v>68.2</v>
      </c>
      <c r="I10" s="60">
        <f t="shared" si="0"/>
        <v>21.049382716049383</v>
      </c>
      <c r="J10" s="60" t="str">
        <f t="shared" si="2"/>
        <v>normal</v>
      </c>
      <c r="K10" s="58">
        <v>12</v>
      </c>
      <c r="L10" s="58">
        <v>165</v>
      </c>
      <c r="M10" s="58">
        <v>165</v>
      </c>
      <c r="N10" s="58">
        <v>159</v>
      </c>
      <c r="O10" s="60">
        <f t="shared" si="3"/>
        <v>163</v>
      </c>
      <c r="P10" s="57"/>
      <c r="Q10" s="61">
        <f t="shared" ca="1" si="4"/>
        <v>729</v>
      </c>
      <c r="R10" s="57">
        <f t="shared" ca="1" si="5"/>
        <v>4401</v>
      </c>
      <c r="S10" s="61">
        <f t="shared" si="6"/>
        <v>26569</v>
      </c>
      <c r="T10" s="57"/>
      <c r="U10" s="57">
        <f t="shared" si="7"/>
        <v>160.542</v>
      </c>
      <c r="V10" s="61">
        <f>O10-U10</f>
        <v>2.4579999999999984</v>
      </c>
      <c r="W10" s="60">
        <f t="shared" si="8"/>
        <v>6.0417639999999926</v>
      </c>
      <c r="X10" s="57"/>
      <c r="Y10" s="57"/>
      <c r="Z10" s="57">
        <v>28.375</v>
      </c>
      <c r="AA10" s="57">
        <f t="shared" ca="1" si="9"/>
        <v>-1.375</v>
      </c>
      <c r="AB10" s="57">
        <f t="shared" ca="1" si="10"/>
        <v>1.890625</v>
      </c>
      <c r="AC10" s="57"/>
      <c r="AD10" s="57">
        <v>170</v>
      </c>
      <c r="AE10" s="61">
        <f t="shared" si="11"/>
        <v>-7</v>
      </c>
      <c r="AF10" s="62">
        <f t="shared" si="12"/>
        <v>49</v>
      </c>
      <c r="AH10" s="81" t="s">
        <v>158</v>
      </c>
      <c r="AI10" s="82">
        <f ca="1">AI7^2</f>
        <v>824464</v>
      </c>
      <c r="AJ10" s="78"/>
      <c r="AK10" s="78">
        <f ca="1">AI5*AI9</f>
        <v>4939189.333333333</v>
      </c>
      <c r="AL10" s="78"/>
      <c r="AM10" s="82">
        <f ca="1">AM8</f>
        <v>14704</v>
      </c>
      <c r="AN10" s="83">
        <f ca="1">AK12/AM10</f>
        <v>-2.2488211824467974E-2</v>
      </c>
      <c r="AP10" s="106" t="s">
        <v>186</v>
      </c>
      <c r="AQ10" s="98">
        <f ca="1">(AQ5-AQ9)/AQ5</f>
        <v>9.0725477168113219E-5</v>
      </c>
    </row>
    <row r="11" spans="1:43" s="10" customFormat="1" ht="15.75" thickBot="1">
      <c r="A11" s="56">
        <v>8</v>
      </c>
      <c r="B11" s="57" t="s">
        <v>52</v>
      </c>
      <c r="C11" s="57" t="s">
        <v>53</v>
      </c>
      <c r="D11" s="58" t="s">
        <v>54</v>
      </c>
      <c r="E11" s="59">
        <v>1990</v>
      </c>
      <c r="F11" s="63">
        <f t="shared" ca="1" si="1"/>
        <v>27</v>
      </c>
      <c r="G11" s="60">
        <v>1.96</v>
      </c>
      <c r="H11" s="60">
        <v>98.2</v>
      </c>
      <c r="I11" s="60">
        <f t="shared" si="0"/>
        <v>25.562265722615578</v>
      </c>
      <c r="J11" s="60" t="str">
        <f t="shared" si="2"/>
        <v>overweight</v>
      </c>
      <c r="K11" s="58">
        <v>6</v>
      </c>
      <c r="L11" s="58">
        <v>187</v>
      </c>
      <c r="M11" s="58">
        <v>187</v>
      </c>
      <c r="N11" s="58">
        <v>193</v>
      </c>
      <c r="O11" s="60">
        <f t="shared" si="3"/>
        <v>189</v>
      </c>
      <c r="P11" s="57"/>
      <c r="Q11" s="61">
        <f t="shared" ca="1" si="4"/>
        <v>729</v>
      </c>
      <c r="R11" s="57">
        <f t="shared" ca="1" si="5"/>
        <v>5103</v>
      </c>
      <c r="S11" s="61">
        <f t="shared" si="6"/>
        <v>35721</v>
      </c>
      <c r="T11" s="57"/>
      <c r="U11" s="57">
        <f t="shared" si="7"/>
        <v>178.8468</v>
      </c>
      <c r="V11" s="61">
        <f>O11-U11</f>
        <v>10.153199999999998</v>
      </c>
      <c r="W11" s="60">
        <f t="shared" si="8"/>
        <v>103.08747023999996</v>
      </c>
      <c r="X11" s="57"/>
      <c r="Y11" s="57"/>
      <c r="Z11" s="57">
        <v>28.375</v>
      </c>
      <c r="AA11" s="57">
        <f t="shared" ca="1" si="9"/>
        <v>-1.375</v>
      </c>
      <c r="AB11" s="57">
        <f t="shared" ca="1" si="10"/>
        <v>1.890625</v>
      </c>
      <c r="AC11" s="57"/>
      <c r="AD11" s="57">
        <v>170</v>
      </c>
      <c r="AE11" s="61">
        <f t="shared" si="11"/>
        <v>19</v>
      </c>
      <c r="AF11" s="62">
        <f t="shared" si="12"/>
        <v>361</v>
      </c>
      <c r="AH11" s="76"/>
      <c r="AI11" s="78"/>
      <c r="AJ11" s="78"/>
      <c r="AK11" s="78">
        <f ca="1">AI6*AI7</f>
        <v>4939520</v>
      </c>
      <c r="AL11" s="78"/>
      <c r="AM11" s="78"/>
      <c r="AN11" s="83"/>
      <c r="AP11" s="84" t="s">
        <v>185</v>
      </c>
      <c r="AQ11" s="96">
        <f ca="1">SQRT(AQ10)</f>
        <v>9.5249922397928084E-3</v>
      </c>
    </row>
    <row r="12" spans="1:43" s="10" customFormat="1">
      <c r="A12" s="56">
        <v>9</v>
      </c>
      <c r="B12" s="57" t="s">
        <v>55</v>
      </c>
      <c r="C12" s="57" t="s">
        <v>56</v>
      </c>
      <c r="D12" s="58" t="s">
        <v>42</v>
      </c>
      <c r="E12" s="59">
        <v>1986</v>
      </c>
      <c r="F12" s="63">
        <f t="shared" ca="1" si="1"/>
        <v>31</v>
      </c>
      <c r="G12" s="60">
        <v>1.85</v>
      </c>
      <c r="H12" s="60">
        <v>85.5</v>
      </c>
      <c r="I12" s="60">
        <f t="shared" si="0"/>
        <v>24.981738495252007</v>
      </c>
      <c r="J12" s="60" t="str">
        <f t="shared" si="2"/>
        <v>normal</v>
      </c>
      <c r="K12" s="58">
        <v>4</v>
      </c>
      <c r="L12" s="58">
        <v>173</v>
      </c>
      <c r="M12" s="58">
        <v>173</v>
      </c>
      <c r="N12" s="58">
        <v>173</v>
      </c>
      <c r="O12" s="60">
        <f t="shared" si="3"/>
        <v>173</v>
      </c>
      <c r="P12" s="57"/>
      <c r="Q12" s="61">
        <f t="shared" ca="1" si="4"/>
        <v>961</v>
      </c>
      <c r="R12" s="57">
        <f t="shared" ca="1" si="5"/>
        <v>5363</v>
      </c>
      <c r="S12" s="61">
        <f t="shared" si="6"/>
        <v>29929</v>
      </c>
      <c r="T12" s="57"/>
      <c r="U12" s="57">
        <f t="shared" si="7"/>
        <v>168.56049999999999</v>
      </c>
      <c r="V12" s="61">
        <f>O12-U12</f>
        <v>4.4395000000000095</v>
      </c>
      <c r="W12" s="60">
        <f t="shared" si="8"/>
        <v>19.709160250000085</v>
      </c>
      <c r="X12" s="57"/>
      <c r="Y12" s="57"/>
      <c r="Z12" s="57">
        <v>28.375</v>
      </c>
      <c r="AA12" s="57">
        <f t="shared" ca="1" si="9"/>
        <v>2.625</v>
      </c>
      <c r="AB12" s="57">
        <f t="shared" ca="1" si="10"/>
        <v>6.890625</v>
      </c>
      <c r="AC12" s="57"/>
      <c r="AD12" s="57">
        <v>170</v>
      </c>
      <c r="AE12" s="61">
        <f t="shared" si="11"/>
        <v>3</v>
      </c>
      <c r="AF12" s="62">
        <f t="shared" si="12"/>
        <v>9</v>
      </c>
      <c r="AH12" s="76"/>
      <c r="AI12" s="78"/>
      <c r="AJ12" s="78"/>
      <c r="AK12" s="78">
        <f ca="1">AK10-AK11</f>
        <v>-330.66666666697711</v>
      </c>
      <c r="AL12" s="78"/>
      <c r="AM12" s="78"/>
      <c r="AN12" s="83"/>
    </row>
    <row r="13" spans="1:43" s="10" customFormat="1">
      <c r="A13" s="56">
        <v>10</v>
      </c>
      <c r="B13" s="57" t="s">
        <v>57</v>
      </c>
      <c r="C13" s="57" t="s">
        <v>58</v>
      </c>
      <c r="D13" s="58" t="s">
        <v>59</v>
      </c>
      <c r="E13" s="59">
        <v>1988</v>
      </c>
      <c r="F13" s="63">
        <f t="shared" ca="1" si="1"/>
        <v>29</v>
      </c>
      <c r="G13" s="60">
        <v>1.98</v>
      </c>
      <c r="H13" s="60">
        <v>89.1</v>
      </c>
      <c r="I13" s="60">
        <f t="shared" si="0"/>
        <v>22.727272727272727</v>
      </c>
      <c r="J13" s="60" t="str">
        <f t="shared" si="2"/>
        <v>normal</v>
      </c>
      <c r="K13" s="58">
        <v>8</v>
      </c>
      <c r="L13" s="58">
        <v>179</v>
      </c>
      <c r="M13" s="58">
        <v>177</v>
      </c>
      <c r="N13" s="58">
        <v>174</v>
      </c>
      <c r="O13" s="60">
        <f t="shared" si="3"/>
        <v>176.66666666666666</v>
      </c>
      <c r="P13" s="57"/>
      <c r="Q13" s="61">
        <f t="shared" ca="1" si="4"/>
        <v>841</v>
      </c>
      <c r="R13" s="57">
        <f t="shared" ca="1" si="5"/>
        <v>5123.333333333333</v>
      </c>
      <c r="S13" s="61">
        <f t="shared" si="6"/>
        <v>31211.111111111109</v>
      </c>
      <c r="T13" s="57"/>
      <c r="U13" s="57">
        <f t="shared" si="7"/>
        <v>177.4084</v>
      </c>
      <c r="V13" s="61">
        <f>O13-U13</f>
        <v>-0.74173333333334313</v>
      </c>
      <c r="W13" s="60">
        <f t="shared" si="8"/>
        <v>0.55016833777779228</v>
      </c>
      <c r="X13" s="57"/>
      <c r="Y13" s="57"/>
      <c r="Z13" s="57">
        <v>28.375</v>
      </c>
      <c r="AA13" s="57">
        <f t="shared" ca="1" si="9"/>
        <v>0.625</v>
      </c>
      <c r="AB13" s="57">
        <f t="shared" ca="1" si="10"/>
        <v>0.390625</v>
      </c>
      <c r="AC13" s="57"/>
      <c r="AD13" s="57">
        <v>170</v>
      </c>
      <c r="AE13" s="61">
        <f t="shared" si="11"/>
        <v>6.6666666666666572</v>
      </c>
      <c r="AF13" s="62">
        <f t="shared" si="12"/>
        <v>44.444444444444315</v>
      </c>
      <c r="AH13" s="76"/>
      <c r="AI13" s="78"/>
      <c r="AJ13" s="78"/>
      <c r="AK13" s="78"/>
      <c r="AL13" s="78"/>
      <c r="AM13" s="78"/>
      <c r="AN13" s="83"/>
    </row>
    <row r="14" spans="1:43" s="10" customFormat="1" ht="15.75" thickBot="1">
      <c r="A14" s="56">
        <v>11</v>
      </c>
      <c r="B14" s="57" t="s">
        <v>60</v>
      </c>
      <c r="C14" s="57" t="s">
        <v>61</v>
      </c>
      <c r="D14" s="58" t="s">
        <v>62</v>
      </c>
      <c r="E14" s="59">
        <v>1992</v>
      </c>
      <c r="F14" s="63">
        <f t="shared" ca="1" si="1"/>
        <v>25</v>
      </c>
      <c r="G14" s="60">
        <v>1.85</v>
      </c>
      <c r="H14" s="60">
        <v>79.099999999999994</v>
      </c>
      <c r="I14" s="60">
        <f t="shared" si="0"/>
        <v>23.111760409057702</v>
      </c>
      <c r="J14" s="60" t="str">
        <f t="shared" si="2"/>
        <v>normal</v>
      </c>
      <c r="K14" s="58">
        <v>63</v>
      </c>
      <c r="L14" s="58">
        <v>151</v>
      </c>
      <c r="M14" s="58">
        <v>151</v>
      </c>
      <c r="N14" s="58">
        <v>165</v>
      </c>
      <c r="O14" s="60">
        <f t="shared" si="3"/>
        <v>155.66666666666666</v>
      </c>
      <c r="P14" s="57"/>
      <c r="Q14" s="61">
        <f t="shared" ca="1" si="4"/>
        <v>625</v>
      </c>
      <c r="R14" s="57">
        <f t="shared" ca="1" si="5"/>
        <v>3891.6666666666665</v>
      </c>
      <c r="S14" s="61">
        <f t="shared" si="6"/>
        <v>24232.111111111109</v>
      </c>
      <c r="T14" s="57"/>
      <c r="U14" s="57">
        <f t="shared" si="7"/>
        <v>166.7045</v>
      </c>
      <c r="V14" s="61">
        <f>O14-U14</f>
        <v>-11.037833333333339</v>
      </c>
      <c r="W14" s="60">
        <f t="shared" si="8"/>
        <v>121.83376469444457</v>
      </c>
      <c r="X14" s="57"/>
      <c r="Y14" s="57"/>
      <c r="Z14" s="57">
        <v>28.375</v>
      </c>
      <c r="AA14" s="57">
        <f t="shared" ca="1" si="9"/>
        <v>-3.375</v>
      </c>
      <c r="AB14" s="57">
        <f t="shared" ca="1" si="10"/>
        <v>11.390625</v>
      </c>
      <c r="AC14" s="57"/>
      <c r="AD14" s="57">
        <v>170</v>
      </c>
      <c r="AE14" s="61">
        <f t="shared" si="11"/>
        <v>-14.333333333333343</v>
      </c>
      <c r="AF14" s="62">
        <f t="shared" si="12"/>
        <v>205.44444444444471</v>
      </c>
      <c r="AH14" s="84"/>
      <c r="AI14" s="85"/>
      <c r="AJ14" s="85"/>
      <c r="AK14" s="103" t="s">
        <v>146</v>
      </c>
      <c r="AL14" s="104" t="s">
        <v>134</v>
      </c>
      <c r="AM14" s="104" t="s">
        <v>162</v>
      </c>
      <c r="AN14" s="105"/>
    </row>
    <row r="15" spans="1:43" s="10" customFormat="1" ht="15.75" thickBot="1">
      <c r="A15" s="56">
        <v>12</v>
      </c>
      <c r="B15" s="57" t="s">
        <v>63</v>
      </c>
      <c r="C15" s="57" t="s">
        <v>64</v>
      </c>
      <c r="D15" s="58" t="s">
        <v>65</v>
      </c>
      <c r="E15" s="59">
        <v>1985</v>
      </c>
      <c r="F15" s="63">
        <f t="shared" ca="1" si="1"/>
        <v>32</v>
      </c>
      <c r="G15" s="60">
        <v>1.83</v>
      </c>
      <c r="H15" s="60">
        <v>81.400000000000006</v>
      </c>
      <c r="I15" s="60">
        <f t="shared" si="0"/>
        <v>24.306488697781358</v>
      </c>
      <c r="J15" s="60" t="str">
        <f t="shared" si="2"/>
        <v>normal</v>
      </c>
      <c r="K15" s="58">
        <v>3</v>
      </c>
      <c r="L15" s="58">
        <v>165</v>
      </c>
      <c r="M15" s="58">
        <v>176</v>
      </c>
      <c r="N15" s="58">
        <v>168</v>
      </c>
      <c r="O15" s="60">
        <f t="shared" si="3"/>
        <v>169.66666666666666</v>
      </c>
      <c r="P15" s="57"/>
      <c r="Q15" s="61">
        <f t="shared" ca="1" si="4"/>
        <v>1024</v>
      </c>
      <c r="R15" s="57">
        <f t="shared" ca="1" si="5"/>
        <v>5429.333333333333</v>
      </c>
      <c r="S15" s="61">
        <f t="shared" si="6"/>
        <v>28786.777777777774</v>
      </c>
      <c r="T15" s="57"/>
      <c r="U15" s="57">
        <f t="shared" si="7"/>
        <v>166.17089999999999</v>
      </c>
      <c r="V15" s="61">
        <f>O15-U15</f>
        <v>3.4957666666666682</v>
      </c>
      <c r="W15" s="60">
        <f t="shared" si="8"/>
        <v>12.220384587777788</v>
      </c>
      <c r="X15" s="57"/>
      <c r="Y15" s="57"/>
      <c r="Z15" s="57">
        <v>28.375</v>
      </c>
      <c r="AA15" s="57">
        <f t="shared" ca="1" si="9"/>
        <v>3.625</v>
      </c>
      <c r="AB15" s="57">
        <f t="shared" ca="1" si="10"/>
        <v>13.140625</v>
      </c>
      <c r="AC15" s="57"/>
      <c r="AD15" s="57">
        <v>170</v>
      </c>
      <c r="AE15" s="61">
        <f t="shared" si="11"/>
        <v>-0.33333333333334281</v>
      </c>
      <c r="AF15" s="62">
        <f t="shared" si="12"/>
        <v>0.11111111111111743</v>
      </c>
    </row>
    <row r="16" spans="1:43" s="10" customFormat="1">
      <c r="A16" s="56">
        <v>13</v>
      </c>
      <c r="B16" s="57" t="s">
        <v>66</v>
      </c>
      <c r="C16" s="57" t="s">
        <v>67</v>
      </c>
      <c r="D16" s="58" t="s">
        <v>68</v>
      </c>
      <c r="E16" s="59">
        <v>1987</v>
      </c>
      <c r="F16" s="63">
        <f t="shared" ca="1" si="1"/>
        <v>30</v>
      </c>
      <c r="G16" s="60">
        <v>1.88</v>
      </c>
      <c r="H16" s="60">
        <v>77.3</v>
      </c>
      <c r="I16" s="60">
        <f t="shared" si="0"/>
        <v>21.870755998189228</v>
      </c>
      <c r="J16" s="60" t="str">
        <f t="shared" si="2"/>
        <v>normal</v>
      </c>
      <c r="K16" s="58">
        <v>2</v>
      </c>
      <c r="L16" s="58">
        <v>176</v>
      </c>
      <c r="M16" s="58">
        <v>172</v>
      </c>
      <c r="N16" s="58">
        <v>177</v>
      </c>
      <c r="O16" s="60">
        <f t="shared" si="3"/>
        <v>175</v>
      </c>
      <c r="P16" s="57"/>
      <c r="Q16" s="61">
        <f t="shared" ca="1" si="4"/>
        <v>900</v>
      </c>
      <c r="R16" s="57">
        <f t="shared" ca="1" si="5"/>
        <v>5250</v>
      </c>
      <c r="S16" s="61">
        <f t="shared" si="6"/>
        <v>30625</v>
      </c>
      <c r="T16" s="57"/>
      <c r="U16" s="57">
        <f t="shared" si="7"/>
        <v>167.98339999999999</v>
      </c>
      <c r="V16" s="61">
        <f>O16-U16</f>
        <v>7.0166000000000111</v>
      </c>
      <c r="W16" s="60">
        <f t="shared" si="8"/>
        <v>49.232675560000153</v>
      </c>
      <c r="X16" s="57"/>
      <c r="Y16" s="57"/>
      <c r="Z16" s="57">
        <v>28.375</v>
      </c>
      <c r="AA16" s="57">
        <f t="shared" ca="1" si="9"/>
        <v>1.625</v>
      </c>
      <c r="AB16" s="57">
        <f t="shared" ca="1" si="10"/>
        <v>2.640625</v>
      </c>
      <c r="AC16" s="57"/>
      <c r="AD16" s="57">
        <v>170</v>
      </c>
      <c r="AE16" s="61">
        <f t="shared" si="11"/>
        <v>5</v>
      </c>
      <c r="AF16" s="62">
        <f t="shared" si="12"/>
        <v>25</v>
      </c>
      <c r="AH16" s="107" t="s">
        <v>164</v>
      </c>
      <c r="AI16" s="108"/>
      <c r="AJ16" s="108"/>
      <c r="AK16" s="108"/>
      <c r="AL16" s="108"/>
      <c r="AM16" s="109"/>
      <c r="AN16" s="89"/>
    </row>
    <row r="17" spans="1:39" s="10" customFormat="1">
      <c r="A17" s="56">
        <v>14</v>
      </c>
      <c r="B17" s="57" t="s">
        <v>69</v>
      </c>
      <c r="C17" s="57" t="s">
        <v>70</v>
      </c>
      <c r="D17" s="58" t="s">
        <v>71</v>
      </c>
      <c r="E17" s="59">
        <v>1996</v>
      </c>
      <c r="F17" s="63">
        <f t="shared" ca="1" si="1"/>
        <v>21</v>
      </c>
      <c r="G17" s="60">
        <v>1.85</v>
      </c>
      <c r="H17" s="60">
        <v>83.2</v>
      </c>
      <c r="I17" s="60">
        <f t="shared" si="0"/>
        <v>24.309715120525929</v>
      </c>
      <c r="J17" s="60" t="str">
        <f t="shared" si="2"/>
        <v>normal</v>
      </c>
      <c r="K17" s="58">
        <v>67</v>
      </c>
      <c r="L17" s="58">
        <v>175</v>
      </c>
      <c r="M17" s="58">
        <v>164</v>
      </c>
      <c r="N17" s="58">
        <v>172</v>
      </c>
      <c r="O17" s="60">
        <f t="shared" si="3"/>
        <v>170.33333333333334</v>
      </c>
      <c r="P17" s="57"/>
      <c r="Q17" s="61">
        <f t="shared" ca="1" si="4"/>
        <v>441</v>
      </c>
      <c r="R17" s="57">
        <f t="shared" ca="1" si="5"/>
        <v>3577</v>
      </c>
      <c r="S17" s="61">
        <f t="shared" si="6"/>
        <v>29013.444444444449</v>
      </c>
      <c r="T17" s="57"/>
      <c r="U17" s="57">
        <f t="shared" si="7"/>
        <v>167.89350000000002</v>
      </c>
      <c r="V17" s="61">
        <f>O17-U17</f>
        <v>2.4398333333333255</v>
      </c>
      <c r="W17" s="60">
        <f t="shared" si="8"/>
        <v>5.9527866944444066</v>
      </c>
      <c r="X17" s="57"/>
      <c r="Y17" s="57"/>
      <c r="Z17" s="57">
        <v>28.375</v>
      </c>
      <c r="AA17" s="57">
        <f t="shared" ca="1" si="9"/>
        <v>-7.375</v>
      </c>
      <c r="AB17" s="57">
        <f t="shared" ca="1" si="10"/>
        <v>54.390625</v>
      </c>
      <c r="AC17" s="57"/>
      <c r="AD17" s="57">
        <v>170</v>
      </c>
      <c r="AE17" s="61">
        <f t="shared" si="11"/>
        <v>0.33333333333334281</v>
      </c>
      <c r="AF17" s="62">
        <f t="shared" si="12"/>
        <v>0.11111111111111743</v>
      </c>
      <c r="AH17" s="81" t="s">
        <v>165</v>
      </c>
      <c r="AI17" s="82">
        <f>AI20^2</f>
        <v>29593600</v>
      </c>
      <c r="AJ17" s="78"/>
      <c r="AK17" s="78" t="s">
        <v>167</v>
      </c>
      <c r="AL17" s="78" t="s">
        <v>134</v>
      </c>
      <c r="AM17" s="83">
        <f>AI17/AI22</f>
        <v>924800</v>
      </c>
    </row>
    <row r="18" spans="1:39" s="10" customFormat="1">
      <c r="A18" s="56">
        <v>15</v>
      </c>
      <c r="B18" s="57" t="s">
        <v>72</v>
      </c>
      <c r="C18" s="57" t="s">
        <v>73</v>
      </c>
      <c r="D18" s="58" t="s">
        <v>74</v>
      </c>
      <c r="E18" s="59">
        <v>1987</v>
      </c>
      <c r="F18" s="63">
        <f t="shared" ca="1" si="1"/>
        <v>30</v>
      </c>
      <c r="G18" s="60">
        <v>1.91</v>
      </c>
      <c r="H18" s="60">
        <v>84.1</v>
      </c>
      <c r="I18" s="60">
        <f t="shared" si="0"/>
        <v>23.053096132233215</v>
      </c>
      <c r="J18" s="60" t="str">
        <f t="shared" si="2"/>
        <v>normal</v>
      </c>
      <c r="K18" s="58">
        <v>1</v>
      </c>
      <c r="L18" s="58">
        <v>166</v>
      </c>
      <c r="M18" s="58">
        <v>162</v>
      </c>
      <c r="N18" s="58">
        <v>160</v>
      </c>
      <c r="O18" s="60">
        <f t="shared" si="3"/>
        <v>162.66666666666666</v>
      </c>
      <c r="P18" s="57"/>
      <c r="Q18" s="61">
        <f t="shared" ca="1" si="4"/>
        <v>900</v>
      </c>
      <c r="R18" s="57">
        <f t="shared" ca="1" si="5"/>
        <v>4880</v>
      </c>
      <c r="S18" s="61">
        <f t="shared" si="6"/>
        <v>26460.444444444442</v>
      </c>
      <c r="T18" s="57"/>
      <c r="U18" s="57">
        <f t="shared" si="7"/>
        <v>171.75630000000001</v>
      </c>
      <c r="V18" s="61">
        <f>O18-U18</f>
        <v>-9.089633333333353</v>
      </c>
      <c r="W18" s="60">
        <f t="shared" si="8"/>
        <v>82.621434134444797</v>
      </c>
      <c r="X18" s="57"/>
      <c r="Y18" s="57"/>
      <c r="Z18" s="57">
        <v>28.375</v>
      </c>
      <c r="AA18" s="57">
        <f t="shared" ca="1" si="9"/>
        <v>1.625</v>
      </c>
      <c r="AB18" s="57">
        <f t="shared" ca="1" si="10"/>
        <v>2.640625</v>
      </c>
      <c r="AC18" s="57"/>
      <c r="AD18" s="57">
        <v>170</v>
      </c>
      <c r="AE18" s="61">
        <f t="shared" si="11"/>
        <v>-7.3333333333333428</v>
      </c>
      <c r="AF18" s="62">
        <f t="shared" si="12"/>
        <v>53.777777777777914</v>
      </c>
      <c r="AH18" s="81" t="s">
        <v>157</v>
      </c>
      <c r="AI18" s="82">
        <f ca="1">R37</f>
        <v>154349.66666666666</v>
      </c>
      <c r="AJ18" s="78"/>
      <c r="AK18" s="78" t="s">
        <v>168</v>
      </c>
      <c r="AL18" s="78" t="s">
        <v>134</v>
      </c>
      <c r="AM18" s="83">
        <f ca="1">(AI19*AI20)/AI22</f>
        <v>154360</v>
      </c>
    </row>
    <row r="19" spans="1:39" s="10" customFormat="1">
      <c r="A19" s="56">
        <v>16</v>
      </c>
      <c r="B19" s="57" t="s">
        <v>75</v>
      </c>
      <c r="C19" s="57" t="s">
        <v>76</v>
      </c>
      <c r="D19" s="58" t="s">
        <v>48</v>
      </c>
      <c r="E19" s="59">
        <v>1992</v>
      </c>
      <c r="F19" s="63">
        <f t="shared" ca="1" si="1"/>
        <v>25</v>
      </c>
      <c r="G19" s="60">
        <v>1.7</v>
      </c>
      <c r="H19" s="60">
        <v>64.099999999999994</v>
      </c>
      <c r="I19" s="60">
        <f t="shared" si="0"/>
        <v>22.179930795847753</v>
      </c>
      <c r="J19" s="60" t="str">
        <f t="shared" si="2"/>
        <v>normal</v>
      </c>
      <c r="K19" s="58">
        <v>41</v>
      </c>
      <c r="L19" s="58">
        <v>164</v>
      </c>
      <c r="M19" s="58">
        <v>160</v>
      </c>
      <c r="N19" s="58">
        <v>156</v>
      </c>
      <c r="O19" s="60">
        <f t="shared" si="3"/>
        <v>160</v>
      </c>
      <c r="P19" s="57"/>
      <c r="Q19" s="61">
        <f t="shared" ca="1" si="4"/>
        <v>625</v>
      </c>
      <c r="R19" s="57">
        <f t="shared" ca="1" si="5"/>
        <v>4000</v>
      </c>
      <c r="S19" s="61">
        <f t="shared" si="6"/>
        <v>25600</v>
      </c>
      <c r="T19" s="57"/>
      <c r="U19" s="57">
        <f t="shared" si="7"/>
        <v>153.35</v>
      </c>
      <c r="V19" s="61">
        <f>O19-U19</f>
        <v>6.6500000000000057</v>
      </c>
      <c r="W19" s="60">
        <f t="shared" si="8"/>
        <v>44.222500000000075</v>
      </c>
      <c r="X19" s="57"/>
      <c r="Y19" s="57"/>
      <c r="Z19" s="57">
        <v>28.375</v>
      </c>
      <c r="AA19" s="57">
        <f t="shared" ca="1" si="9"/>
        <v>-3.375</v>
      </c>
      <c r="AB19" s="57">
        <f t="shared" ca="1" si="10"/>
        <v>11.390625</v>
      </c>
      <c r="AC19" s="57"/>
      <c r="AD19" s="57">
        <v>170</v>
      </c>
      <c r="AE19" s="61">
        <f t="shared" si="11"/>
        <v>-10</v>
      </c>
      <c r="AF19" s="62">
        <f t="shared" si="12"/>
        <v>100</v>
      </c>
      <c r="AH19" s="81" t="s">
        <v>155</v>
      </c>
      <c r="AI19" s="82">
        <f ca="1">F37</f>
        <v>908</v>
      </c>
      <c r="AJ19" s="78"/>
      <c r="AK19" s="78"/>
      <c r="AL19" s="78"/>
      <c r="AM19" s="90">
        <f ca="1">AI18-AM18</f>
        <v>-10.333333333343035</v>
      </c>
    </row>
    <row r="20" spans="1:39" s="10" customFormat="1">
      <c r="A20" s="56">
        <v>17</v>
      </c>
      <c r="B20" s="57" t="s">
        <v>77</v>
      </c>
      <c r="C20" s="57" t="s">
        <v>78</v>
      </c>
      <c r="D20" s="58" t="s">
        <v>79</v>
      </c>
      <c r="E20" s="59">
        <v>1986</v>
      </c>
      <c r="F20" s="63">
        <f t="shared" ca="1" si="1"/>
        <v>31</v>
      </c>
      <c r="G20" s="60">
        <v>2.0299999999999998</v>
      </c>
      <c r="H20" s="60">
        <v>89.1</v>
      </c>
      <c r="I20" s="60">
        <f t="shared" si="0"/>
        <v>21.621490451115051</v>
      </c>
      <c r="J20" s="60" t="str">
        <f t="shared" si="2"/>
        <v>normal</v>
      </c>
      <c r="K20" s="58">
        <v>56</v>
      </c>
      <c r="L20" s="58">
        <v>182</v>
      </c>
      <c r="M20" s="58">
        <v>190</v>
      </c>
      <c r="N20" s="58">
        <v>190</v>
      </c>
      <c r="O20" s="60">
        <f t="shared" si="3"/>
        <v>187.33333333333334</v>
      </c>
      <c r="P20" s="57"/>
      <c r="Q20" s="61">
        <f t="shared" ca="1" si="4"/>
        <v>961</v>
      </c>
      <c r="R20" s="57">
        <f t="shared" ca="1" si="5"/>
        <v>5807.3333333333339</v>
      </c>
      <c r="S20" s="61">
        <f t="shared" si="6"/>
        <v>35093.777777777781</v>
      </c>
      <c r="T20" s="57"/>
      <c r="U20" s="57">
        <f t="shared" si="7"/>
        <v>180.40989999999999</v>
      </c>
      <c r="V20" s="61">
        <f>O20-U20</f>
        <v>6.9234333333333495</v>
      </c>
      <c r="W20" s="60">
        <f t="shared" si="8"/>
        <v>47.933929121111333</v>
      </c>
      <c r="X20" s="57"/>
      <c r="Y20" s="57"/>
      <c r="Z20" s="57">
        <v>28.375</v>
      </c>
      <c r="AA20" s="57">
        <f t="shared" ca="1" si="9"/>
        <v>2.625</v>
      </c>
      <c r="AB20" s="57">
        <f t="shared" ca="1" si="10"/>
        <v>6.890625</v>
      </c>
      <c r="AC20" s="57"/>
      <c r="AD20" s="57">
        <v>170</v>
      </c>
      <c r="AE20" s="61">
        <f t="shared" si="11"/>
        <v>17.333333333333343</v>
      </c>
      <c r="AF20" s="62">
        <f t="shared" si="12"/>
        <v>300.4444444444448</v>
      </c>
      <c r="AH20" s="81" t="s">
        <v>154</v>
      </c>
      <c r="AI20" s="82">
        <f>O37</f>
        <v>5440</v>
      </c>
      <c r="AJ20" s="78"/>
      <c r="AK20" s="78"/>
      <c r="AL20" s="78"/>
      <c r="AM20" s="83">
        <f ca="1">AN9*AM19</f>
        <v>0.23237818885305389</v>
      </c>
    </row>
    <row r="21" spans="1:39" s="10" customFormat="1">
      <c r="A21" s="56">
        <v>18</v>
      </c>
      <c r="B21" s="57" t="s">
        <v>80</v>
      </c>
      <c r="C21" s="57" t="s">
        <v>81</v>
      </c>
      <c r="D21" s="58" t="s">
        <v>82</v>
      </c>
      <c r="E21" s="59">
        <v>1991</v>
      </c>
      <c r="F21" s="63">
        <f t="shared" ca="1" si="1"/>
        <v>26</v>
      </c>
      <c r="G21" s="60">
        <v>1.91</v>
      </c>
      <c r="H21" s="60">
        <v>80</v>
      </c>
      <c r="I21" s="60">
        <f t="shared" si="0"/>
        <v>21.929223431375238</v>
      </c>
      <c r="J21" s="60" t="str">
        <f t="shared" si="2"/>
        <v>normal</v>
      </c>
      <c r="K21" s="58">
        <v>13</v>
      </c>
      <c r="L21" s="58">
        <v>173</v>
      </c>
      <c r="M21" s="58">
        <v>182</v>
      </c>
      <c r="N21" s="58">
        <v>176</v>
      </c>
      <c r="O21" s="60">
        <f t="shared" si="3"/>
        <v>177</v>
      </c>
      <c r="P21" s="57"/>
      <c r="Q21" s="61">
        <f t="shared" ca="1" si="4"/>
        <v>676</v>
      </c>
      <c r="R21" s="57">
        <f t="shared" ca="1" si="5"/>
        <v>4602</v>
      </c>
      <c r="S21" s="61">
        <f t="shared" si="6"/>
        <v>31329</v>
      </c>
      <c r="T21" s="57"/>
      <c r="U21" s="57">
        <f t="shared" si="7"/>
        <v>170.56729999999999</v>
      </c>
      <c r="V21" s="61">
        <f>O21-U21</f>
        <v>6.4327000000000112</v>
      </c>
      <c r="W21" s="60">
        <f t="shared" si="8"/>
        <v>41.379629290000146</v>
      </c>
      <c r="X21" s="57"/>
      <c r="Y21" s="57"/>
      <c r="Z21" s="57">
        <v>28.375</v>
      </c>
      <c r="AA21" s="57">
        <f t="shared" ca="1" si="9"/>
        <v>-2.375</v>
      </c>
      <c r="AB21" s="57">
        <f t="shared" ca="1" si="10"/>
        <v>5.640625</v>
      </c>
      <c r="AC21" s="57"/>
      <c r="AD21" s="57">
        <v>170</v>
      </c>
      <c r="AE21" s="61">
        <f t="shared" si="11"/>
        <v>7</v>
      </c>
      <c r="AF21" s="62">
        <f t="shared" si="12"/>
        <v>49</v>
      </c>
      <c r="AH21" s="81" t="s">
        <v>166</v>
      </c>
      <c r="AI21" s="82">
        <f>S37</f>
        <v>927361.33333333326</v>
      </c>
      <c r="AJ21" s="78"/>
      <c r="AK21" s="78" t="s">
        <v>169</v>
      </c>
      <c r="AL21" s="78" t="s">
        <v>134</v>
      </c>
      <c r="AM21" s="90">
        <f ca="1">AI21-AM17-AM20</f>
        <v>2561.1009551444026</v>
      </c>
    </row>
    <row r="22" spans="1:39" s="10" customFormat="1">
      <c r="A22" s="56">
        <v>19</v>
      </c>
      <c r="B22" s="57" t="s">
        <v>83</v>
      </c>
      <c r="C22" s="57" t="s">
        <v>84</v>
      </c>
      <c r="D22" s="58" t="s">
        <v>85</v>
      </c>
      <c r="E22" s="59">
        <v>1986</v>
      </c>
      <c r="F22" s="63">
        <f t="shared" ca="1" si="1"/>
        <v>31</v>
      </c>
      <c r="G22" s="60">
        <v>1.85</v>
      </c>
      <c r="H22" s="60">
        <v>75</v>
      </c>
      <c r="I22" s="60">
        <f t="shared" si="0"/>
        <v>21.913805697589478</v>
      </c>
      <c r="J22" s="60" t="str">
        <f t="shared" si="2"/>
        <v>normal</v>
      </c>
      <c r="K22" s="58">
        <v>25</v>
      </c>
      <c r="L22" s="58">
        <v>163</v>
      </c>
      <c r="M22" s="58">
        <v>164</v>
      </c>
      <c r="N22" s="58">
        <v>163</v>
      </c>
      <c r="O22" s="60">
        <f t="shared" si="3"/>
        <v>163.33333333333334</v>
      </c>
      <c r="P22" s="57"/>
      <c r="Q22" s="61">
        <f t="shared" ca="1" si="4"/>
        <v>961</v>
      </c>
      <c r="R22" s="57">
        <f t="shared" ca="1" si="5"/>
        <v>5063.3333333333339</v>
      </c>
      <c r="S22" s="61">
        <f t="shared" si="6"/>
        <v>26677.777777777781</v>
      </c>
      <c r="T22" s="57"/>
      <c r="U22" s="57">
        <f t="shared" si="7"/>
        <v>165.5155</v>
      </c>
      <c r="V22" s="61">
        <f>O22-U22</f>
        <v>-2.1821666666666601</v>
      </c>
      <c r="W22" s="60">
        <f t="shared" si="8"/>
        <v>4.7618513611110824</v>
      </c>
      <c r="X22" s="57"/>
      <c r="Y22" s="57"/>
      <c r="Z22" s="57">
        <v>28.375</v>
      </c>
      <c r="AA22" s="57">
        <f t="shared" ca="1" si="9"/>
        <v>2.625</v>
      </c>
      <c r="AB22" s="57">
        <f t="shared" ca="1" si="10"/>
        <v>6.890625</v>
      </c>
      <c r="AC22" s="57"/>
      <c r="AD22" s="57">
        <v>170</v>
      </c>
      <c r="AE22" s="61">
        <f t="shared" si="11"/>
        <v>-6.6666666666666572</v>
      </c>
      <c r="AF22" s="62">
        <f t="shared" si="12"/>
        <v>44.444444444444315</v>
      </c>
      <c r="AH22" s="81" t="s">
        <v>159</v>
      </c>
      <c r="AI22" s="78">
        <v>32</v>
      </c>
      <c r="AJ22" s="78"/>
      <c r="AK22" s="78" t="s">
        <v>170</v>
      </c>
      <c r="AL22" s="78" t="s">
        <v>134</v>
      </c>
      <c r="AM22" s="83">
        <f>AM17/AI23</f>
        <v>924800</v>
      </c>
    </row>
    <row r="23" spans="1:39" s="10" customFormat="1">
      <c r="A23" s="56">
        <v>20</v>
      </c>
      <c r="B23" s="57" t="s">
        <v>86</v>
      </c>
      <c r="C23" s="57" t="s">
        <v>87</v>
      </c>
      <c r="D23" s="58" t="s">
        <v>88</v>
      </c>
      <c r="E23" s="59">
        <v>1989</v>
      </c>
      <c r="F23" s="63">
        <f t="shared" ca="1" si="1"/>
        <v>28</v>
      </c>
      <c r="G23" s="60">
        <v>1.78</v>
      </c>
      <c r="H23" s="60">
        <v>75</v>
      </c>
      <c r="I23" s="60">
        <f t="shared" si="0"/>
        <v>23.671253629592222</v>
      </c>
      <c r="J23" s="60" t="str">
        <f t="shared" si="2"/>
        <v>normal</v>
      </c>
      <c r="K23" s="58">
        <v>9</v>
      </c>
      <c r="L23" s="58">
        <v>166</v>
      </c>
      <c r="M23" s="58">
        <v>164</v>
      </c>
      <c r="N23" s="58">
        <v>163</v>
      </c>
      <c r="O23" s="60">
        <f t="shared" si="3"/>
        <v>164.33333333333334</v>
      </c>
      <c r="P23" s="57"/>
      <c r="Q23" s="61">
        <f t="shared" ca="1" si="4"/>
        <v>784</v>
      </c>
      <c r="R23" s="57">
        <f t="shared" ca="1" si="5"/>
        <v>4601.3333333333339</v>
      </c>
      <c r="S23" s="61">
        <f t="shared" si="6"/>
        <v>27005.444444444449</v>
      </c>
      <c r="T23" s="57"/>
      <c r="U23" s="57">
        <f t="shared" si="7"/>
        <v>161.3134</v>
      </c>
      <c r="V23" s="61">
        <f>O23-U23</f>
        <v>3.0199333333333414</v>
      </c>
      <c r="W23" s="60">
        <f t="shared" si="8"/>
        <v>9.1199973377778267</v>
      </c>
      <c r="X23" s="57"/>
      <c r="Y23" s="57"/>
      <c r="Z23" s="57">
        <v>28.375</v>
      </c>
      <c r="AA23" s="57">
        <f t="shared" ca="1" si="9"/>
        <v>-0.375</v>
      </c>
      <c r="AB23" s="57">
        <f t="shared" ca="1" si="10"/>
        <v>0.140625</v>
      </c>
      <c r="AC23" s="57"/>
      <c r="AD23" s="57">
        <v>170</v>
      </c>
      <c r="AE23" s="61">
        <f t="shared" si="11"/>
        <v>-5.6666666666666572</v>
      </c>
      <c r="AF23" s="62">
        <f t="shared" si="12"/>
        <v>32.111111111111001</v>
      </c>
      <c r="AH23" s="81" t="s">
        <v>171</v>
      </c>
      <c r="AI23" s="78">
        <v>1</v>
      </c>
      <c r="AJ23" s="78"/>
      <c r="AK23" s="78" t="s">
        <v>172</v>
      </c>
      <c r="AL23" s="78" t="s">
        <v>134</v>
      </c>
      <c r="AM23" s="83">
        <f ca="1">AM20/AI23</f>
        <v>0.23237818885305389</v>
      </c>
    </row>
    <row r="24" spans="1:39" s="10" customFormat="1">
      <c r="A24" s="56">
        <v>21</v>
      </c>
      <c r="B24" s="57" t="s">
        <v>89</v>
      </c>
      <c r="C24" s="57" t="s">
        <v>90</v>
      </c>
      <c r="D24" s="58" t="s">
        <v>74</v>
      </c>
      <c r="E24" s="59">
        <v>1995</v>
      </c>
      <c r="F24" s="63">
        <f t="shared" ca="1" si="1"/>
        <v>22</v>
      </c>
      <c r="G24" s="60">
        <v>1.88</v>
      </c>
      <c r="H24" s="60">
        <v>83.6</v>
      </c>
      <c r="I24" s="60">
        <f t="shared" si="0"/>
        <v>23.65323675871435</v>
      </c>
      <c r="J24" s="60" t="str">
        <f t="shared" si="2"/>
        <v>normal</v>
      </c>
      <c r="K24" s="58">
        <v>49</v>
      </c>
      <c r="L24" s="58">
        <v>169</v>
      </c>
      <c r="M24" s="58">
        <v>169</v>
      </c>
      <c r="N24" s="58">
        <v>171</v>
      </c>
      <c r="O24" s="60">
        <f t="shared" si="3"/>
        <v>169.66666666666666</v>
      </c>
      <c r="P24" s="57"/>
      <c r="Q24" s="61">
        <f t="shared" ca="1" si="4"/>
        <v>484</v>
      </c>
      <c r="R24" s="57">
        <f t="shared" ca="1" si="5"/>
        <v>3732.6666666666665</v>
      </c>
      <c r="S24" s="61">
        <f t="shared" si="6"/>
        <v>28786.777777777774</v>
      </c>
      <c r="T24" s="57"/>
      <c r="U24" s="57">
        <f t="shared" si="7"/>
        <v>169.81039999999999</v>
      </c>
      <c r="V24" s="61">
        <f>O24-U24</f>
        <v>-0.14373333333332994</v>
      </c>
      <c r="W24" s="60">
        <f t="shared" si="8"/>
        <v>2.0659271111110135E-2</v>
      </c>
      <c r="X24" s="57"/>
      <c r="Y24" s="57"/>
      <c r="Z24" s="57">
        <v>28.375</v>
      </c>
      <c r="AA24" s="57">
        <f t="shared" ca="1" si="9"/>
        <v>-6.375</v>
      </c>
      <c r="AB24" s="57">
        <f t="shared" ca="1" si="10"/>
        <v>40.640625</v>
      </c>
      <c r="AC24" s="57"/>
      <c r="AD24" s="57">
        <v>170</v>
      </c>
      <c r="AE24" s="61">
        <f t="shared" si="11"/>
        <v>-0.33333333333334281</v>
      </c>
      <c r="AF24" s="62">
        <f t="shared" si="12"/>
        <v>0.11111111111111743</v>
      </c>
      <c r="AH24" s="76" t="s">
        <v>174</v>
      </c>
      <c r="AI24" s="78">
        <f>AI22-2</f>
        <v>30</v>
      </c>
      <c r="AJ24" s="78"/>
      <c r="AK24" s="78" t="s">
        <v>173</v>
      </c>
      <c r="AL24" s="78" t="s">
        <v>134</v>
      </c>
      <c r="AM24" s="83">
        <f ca="1">AM21/AI24</f>
        <v>85.370031838146758</v>
      </c>
    </row>
    <row r="25" spans="1:39" s="10" customFormat="1" ht="15.75" thickBot="1">
      <c r="A25" s="56">
        <v>22</v>
      </c>
      <c r="B25" s="57" t="s">
        <v>91</v>
      </c>
      <c r="C25" s="57" t="s">
        <v>92</v>
      </c>
      <c r="D25" s="58" t="s">
        <v>85</v>
      </c>
      <c r="E25" s="59">
        <v>1994</v>
      </c>
      <c r="F25" s="63">
        <f t="shared" ca="1" si="1"/>
        <v>23</v>
      </c>
      <c r="G25" s="60">
        <v>1.85</v>
      </c>
      <c r="H25" s="60">
        <v>81.400000000000006</v>
      </c>
      <c r="I25" s="60">
        <f t="shared" si="0"/>
        <v>23.783783783783782</v>
      </c>
      <c r="J25" s="60" t="str">
        <f t="shared" si="2"/>
        <v>normal</v>
      </c>
      <c r="K25" s="58">
        <v>17</v>
      </c>
      <c r="L25" s="58">
        <v>174</v>
      </c>
      <c r="M25" s="58">
        <v>176</v>
      </c>
      <c r="N25" s="58">
        <v>176</v>
      </c>
      <c r="O25" s="60">
        <f t="shared" si="3"/>
        <v>175.33333333333334</v>
      </c>
      <c r="P25" s="57"/>
      <c r="Q25" s="61">
        <f t="shared" ca="1" si="4"/>
        <v>529</v>
      </c>
      <c r="R25" s="57">
        <f t="shared" ca="1" si="5"/>
        <v>4032.666666666667</v>
      </c>
      <c r="S25" s="61">
        <f t="shared" si="6"/>
        <v>30741.777777777781</v>
      </c>
      <c r="T25" s="57"/>
      <c r="U25" s="57">
        <f t="shared" si="7"/>
        <v>167.3715</v>
      </c>
      <c r="V25" s="61">
        <f>O25-U25</f>
        <v>7.9618333333333453</v>
      </c>
      <c r="W25" s="60">
        <f t="shared" si="8"/>
        <v>63.390790027777967</v>
      </c>
      <c r="X25" s="57"/>
      <c r="Y25" s="57"/>
      <c r="Z25" s="57">
        <v>28.375</v>
      </c>
      <c r="AA25" s="57">
        <f t="shared" ca="1" si="9"/>
        <v>-5.375</v>
      </c>
      <c r="AB25" s="57">
        <f t="shared" ca="1" si="10"/>
        <v>28.890625</v>
      </c>
      <c r="AC25" s="57"/>
      <c r="AD25" s="57">
        <v>170</v>
      </c>
      <c r="AE25" s="61">
        <f t="shared" si="11"/>
        <v>5.3333333333333428</v>
      </c>
      <c r="AF25" s="62">
        <f t="shared" si="12"/>
        <v>28.444444444444546</v>
      </c>
      <c r="AH25" s="84"/>
      <c r="AI25" s="85"/>
      <c r="AJ25" s="85"/>
      <c r="AK25" s="104" t="s">
        <v>175</v>
      </c>
      <c r="AL25" s="104" t="s">
        <v>134</v>
      </c>
      <c r="AM25" s="105">
        <f ca="1">AM23/AM24</f>
        <v>2.7220112708124583E-3</v>
      </c>
    </row>
    <row r="26" spans="1:39" s="10" customFormat="1">
      <c r="A26" s="56">
        <v>23</v>
      </c>
      <c r="B26" s="57" t="s">
        <v>93</v>
      </c>
      <c r="C26" s="57" t="s">
        <v>94</v>
      </c>
      <c r="D26" s="58" t="s">
        <v>85</v>
      </c>
      <c r="E26" s="59">
        <v>1986</v>
      </c>
      <c r="F26" s="63">
        <f t="shared" ca="1" si="1"/>
        <v>31</v>
      </c>
      <c r="G26" s="60">
        <v>1.93</v>
      </c>
      <c r="H26" s="60">
        <v>80.5</v>
      </c>
      <c r="I26" s="60">
        <f t="shared" si="0"/>
        <v>21.611318424655696</v>
      </c>
      <c r="J26" s="60" t="str">
        <f t="shared" si="2"/>
        <v>normal</v>
      </c>
      <c r="K26" s="58">
        <v>16</v>
      </c>
      <c r="L26" s="58">
        <v>164</v>
      </c>
      <c r="M26" s="58">
        <v>172</v>
      </c>
      <c r="N26" s="58">
        <v>173</v>
      </c>
      <c r="O26" s="60">
        <f t="shared" si="3"/>
        <v>169.66666666666666</v>
      </c>
      <c r="P26" s="57"/>
      <c r="Q26" s="61">
        <f t="shared" ca="1" si="4"/>
        <v>961</v>
      </c>
      <c r="R26" s="57">
        <f t="shared" ca="1" si="5"/>
        <v>5259.6666666666661</v>
      </c>
      <c r="S26" s="61">
        <f t="shared" si="6"/>
        <v>28786.777777777774</v>
      </c>
      <c r="T26" s="57"/>
      <c r="U26" s="57">
        <f t="shared" si="7"/>
        <v>171.91290000000001</v>
      </c>
      <c r="V26" s="61">
        <f>O26-U26</f>
        <v>-2.2462333333333504</v>
      </c>
      <c r="W26" s="60">
        <f t="shared" si="8"/>
        <v>5.0455641877778543</v>
      </c>
      <c r="X26" s="57"/>
      <c r="Y26" s="57"/>
      <c r="Z26" s="57">
        <v>28.375</v>
      </c>
      <c r="AA26" s="57">
        <f t="shared" ca="1" si="9"/>
        <v>2.625</v>
      </c>
      <c r="AB26" s="57">
        <f t="shared" ca="1" si="10"/>
        <v>6.890625</v>
      </c>
      <c r="AC26" s="57"/>
      <c r="AD26" s="57">
        <v>170</v>
      </c>
      <c r="AE26" s="61">
        <f t="shared" si="11"/>
        <v>-0.33333333333334281</v>
      </c>
      <c r="AF26" s="62">
        <f t="shared" si="12"/>
        <v>0.11111111111111743</v>
      </c>
      <c r="AM26" s="10" t="s">
        <v>176</v>
      </c>
    </row>
    <row r="27" spans="1:39" s="10" customFormat="1">
      <c r="A27" s="56">
        <v>24</v>
      </c>
      <c r="B27" s="57" t="s">
        <v>95</v>
      </c>
      <c r="C27" s="57" t="s">
        <v>96</v>
      </c>
      <c r="D27" s="58" t="s">
        <v>42</v>
      </c>
      <c r="E27" s="59">
        <v>1983</v>
      </c>
      <c r="F27" s="63">
        <f t="shared" ca="1" si="1"/>
        <v>34</v>
      </c>
      <c r="G27" s="60">
        <v>1.85</v>
      </c>
      <c r="H27" s="60">
        <v>87.3</v>
      </c>
      <c r="I27" s="60">
        <f t="shared" si="0"/>
        <v>25.507669831994153</v>
      </c>
      <c r="J27" s="60" t="str">
        <f t="shared" si="2"/>
        <v>overweight</v>
      </c>
      <c r="K27" s="58">
        <v>37</v>
      </c>
      <c r="L27" s="58">
        <v>158</v>
      </c>
      <c r="M27" s="58">
        <v>159</v>
      </c>
      <c r="N27" s="58">
        <v>157</v>
      </c>
      <c r="O27" s="60">
        <f t="shared" si="3"/>
        <v>158</v>
      </c>
      <c r="P27" s="57"/>
      <c r="Q27" s="61">
        <f t="shared" ca="1" si="4"/>
        <v>1156</v>
      </c>
      <c r="R27" s="57">
        <f t="shared" ca="1" si="5"/>
        <v>5372</v>
      </c>
      <c r="S27" s="61">
        <f t="shared" si="6"/>
        <v>24964</v>
      </c>
      <c r="T27" s="57"/>
      <c r="U27" s="57">
        <f t="shared" si="7"/>
        <v>169.08250000000001</v>
      </c>
      <c r="V27" s="61">
        <f>O27-U27</f>
        <v>-11.08250000000001</v>
      </c>
      <c r="W27" s="60">
        <f t="shared" si="8"/>
        <v>122.82180625000022</v>
      </c>
      <c r="X27" s="57"/>
      <c r="Y27" s="57"/>
      <c r="Z27" s="57">
        <v>28.375</v>
      </c>
      <c r="AA27" s="57">
        <f t="shared" ca="1" si="9"/>
        <v>5.625</v>
      </c>
      <c r="AB27" s="57">
        <f t="shared" ca="1" si="10"/>
        <v>31.640625</v>
      </c>
      <c r="AC27" s="57"/>
      <c r="AD27" s="57">
        <v>170</v>
      </c>
      <c r="AE27" s="61">
        <f t="shared" si="11"/>
        <v>-12</v>
      </c>
      <c r="AF27" s="62">
        <f t="shared" si="12"/>
        <v>144</v>
      </c>
    </row>
    <row r="28" spans="1:39" s="10" customFormat="1">
      <c r="A28" s="56">
        <v>25</v>
      </c>
      <c r="B28" s="57" t="s">
        <v>97</v>
      </c>
      <c r="C28" s="57" t="s">
        <v>98</v>
      </c>
      <c r="D28" s="58" t="s">
        <v>48</v>
      </c>
      <c r="E28" s="59">
        <v>1985</v>
      </c>
      <c r="F28" s="63">
        <f t="shared" ca="1" si="1"/>
        <v>32</v>
      </c>
      <c r="G28" s="60">
        <v>1.88</v>
      </c>
      <c r="H28" s="60">
        <v>83.2</v>
      </c>
      <c r="I28" s="60">
        <f t="shared" si="0"/>
        <v>23.540063377093709</v>
      </c>
      <c r="J28" s="60" t="str">
        <f t="shared" si="2"/>
        <v>normal</v>
      </c>
      <c r="K28" s="58">
        <v>65</v>
      </c>
      <c r="L28" s="58">
        <v>163</v>
      </c>
      <c r="M28" s="58">
        <v>166</v>
      </c>
      <c r="N28" s="58">
        <v>167</v>
      </c>
      <c r="O28" s="60">
        <f t="shared" si="3"/>
        <v>165.33333333333334</v>
      </c>
      <c r="P28" s="57"/>
      <c r="Q28" s="61">
        <f t="shared" ca="1" si="4"/>
        <v>1024</v>
      </c>
      <c r="R28" s="57">
        <f t="shared" ca="1" si="5"/>
        <v>5290.666666666667</v>
      </c>
      <c r="S28" s="61">
        <f t="shared" si="6"/>
        <v>27335.111111111113</v>
      </c>
      <c r="T28" s="57"/>
      <c r="U28" s="57">
        <f t="shared" si="7"/>
        <v>169.69439999999997</v>
      </c>
      <c r="V28" s="61">
        <f>O28-U28</f>
        <v>-4.3610666666666305</v>
      </c>
      <c r="W28" s="60">
        <f t="shared" si="8"/>
        <v>19.018902471110795</v>
      </c>
      <c r="X28" s="57"/>
      <c r="Y28" s="57"/>
      <c r="Z28" s="57">
        <v>28.375</v>
      </c>
      <c r="AA28" s="57">
        <f t="shared" ca="1" si="9"/>
        <v>3.625</v>
      </c>
      <c r="AB28" s="57">
        <f t="shared" ca="1" si="10"/>
        <v>13.140625</v>
      </c>
      <c r="AC28" s="57"/>
      <c r="AD28" s="57">
        <v>170</v>
      </c>
      <c r="AE28" s="61">
        <f t="shared" si="11"/>
        <v>-4.6666666666666572</v>
      </c>
      <c r="AF28" s="62">
        <f t="shared" si="12"/>
        <v>21.77777777777769</v>
      </c>
    </row>
    <row r="29" spans="1:39" s="10" customFormat="1">
      <c r="A29" s="56">
        <v>26</v>
      </c>
      <c r="B29" s="57" t="s">
        <v>99</v>
      </c>
      <c r="C29" s="57" t="s">
        <v>32</v>
      </c>
      <c r="D29" s="58" t="s">
        <v>42</v>
      </c>
      <c r="E29" s="59">
        <v>1991</v>
      </c>
      <c r="F29" s="63">
        <f t="shared" ca="1" si="1"/>
        <v>26</v>
      </c>
      <c r="G29" s="60">
        <v>1.88</v>
      </c>
      <c r="H29" s="60">
        <v>78.2</v>
      </c>
      <c r="I29" s="60">
        <f t="shared" si="0"/>
        <v>22.125396106835673</v>
      </c>
      <c r="J29" s="60" t="str">
        <f t="shared" si="2"/>
        <v>normal</v>
      </c>
      <c r="K29" s="58">
        <v>21</v>
      </c>
      <c r="L29" s="58">
        <v>165</v>
      </c>
      <c r="M29" s="58">
        <v>163</v>
      </c>
      <c r="N29" s="58">
        <v>163</v>
      </c>
      <c r="O29" s="60">
        <f t="shared" si="3"/>
        <v>163.66666666666666</v>
      </c>
      <c r="P29" s="57"/>
      <c r="Q29" s="61">
        <f t="shared" ca="1" si="4"/>
        <v>676</v>
      </c>
      <c r="R29" s="57">
        <f t="shared" ca="1" si="5"/>
        <v>4255.333333333333</v>
      </c>
      <c r="S29" s="61">
        <f t="shared" si="6"/>
        <v>26786.777777777774</v>
      </c>
      <c r="T29" s="57"/>
      <c r="U29" s="57">
        <f t="shared" si="7"/>
        <v>168.24439999999998</v>
      </c>
      <c r="V29" s="61">
        <f>O29-U29</f>
        <v>-4.5777333333333274</v>
      </c>
      <c r="W29" s="60">
        <f t="shared" si="8"/>
        <v>20.955642471111059</v>
      </c>
      <c r="X29" s="57"/>
      <c r="Y29" s="57"/>
      <c r="Z29" s="57">
        <v>28.375</v>
      </c>
      <c r="AA29" s="57">
        <f t="shared" ca="1" si="9"/>
        <v>-2.375</v>
      </c>
      <c r="AB29" s="57">
        <f t="shared" ca="1" si="10"/>
        <v>5.640625</v>
      </c>
      <c r="AC29" s="57"/>
      <c r="AD29" s="57">
        <v>170</v>
      </c>
      <c r="AE29" s="61">
        <f t="shared" si="11"/>
        <v>-6.3333333333333428</v>
      </c>
      <c r="AF29" s="62">
        <f t="shared" si="12"/>
        <v>40.111111111111228</v>
      </c>
    </row>
    <row r="30" spans="1:39" s="10" customFormat="1">
      <c r="A30" s="56">
        <v>27</v>
      </c>
      <c r="B30" s="57" t="s">
        <v>100</v>
      </c>
      <c r="C30" s="57" t="s">
        <v>101</v>
      </c>
      <c r="D30" s="58" t="s">
        <v>102</v>
      </c>
      <c r="E30" s="59">
        <v>1996</v>
      </c>
      <c r="F30" s="63">
        <f t="shared" ca="1" si="1"/>
        <v>21</v>
      </c>
      <c r="G30" s="60">
        <v>1.98</v>
      </c>
      <c r="H30" s="60">
        <v>88.2</v>
      </c>
      <c r="I30" s="60">
        <f t="shared" si="0"/>
        <v>22.497704315886136</v>
      </c>
      <c r="J30" s="60" t="str">
        <f t="shared" si="2"/>
        <v>normal</v>
      </c>
      <c r="K30" s="58">
        <v>53</v>
      </c>
      <c r="L30" s="58">
        <v>177</v>
      </c>
      <c r="M30" s="58">
        <v>176</v>
      </c>
      <c r="N30" s="58">
        <v>179</v>
      </c>
      <c r="O30" s="60">
        <f t="shared" si="3"/>
        <v>177.33333333333334</v>
      </c>
      <c r="P30" s="57"/>
      <c r="Q30" s="61">
        <f t="shared" ca="1" si="4"/>
        <v>441</v>
      </c>
      <c r="R30" s="57">
        <f t="shared" ca="1" si="5"/>
        <v>3724</v>
      </c>
      <c r="S30" s="61">
        <f t="shared" si="6"/>
        <v>31447.111111111113</v>
      </c>
      <c r="T30" s="57"/>
      <c r="U30" s="57">
        <f t="shared" si="7"/>
        <v>177.1474</v>
      </c>
      <c r="V30" s="61">
        <f>O30-U30</f>
        <v>0.18593333333333817</v>
      </c>
      <c r="W30" s="60">
        <f t="shared" si="8"/>
        <v>3.4571204444446245E-2</v>
      </c>
      <c r="X30" s="57"/>
      <c r="Y30" s="57"/>
      <c r="Z30" s="57">
        <v>28.375</v>
      </c>
      <c r="AA30" s="57">
        <f t="shared" ca="1" si="9"/>
        <v>-7.375</v>
      </c>
      <c r="AB30" s="57">
        <f t="shared" ca="1" si="10"/>
        <v>54.390625</v>
      </c>
      <c r="AC30" s="57"/>
      <c r="AD30" s="57">
        <v>170</v>
      </c>
      <c r="AE30" s="61">
        <f t="shared" si="11"/>
        <v>7.3333333333333428</v>
      </c>
      <c r="AF30" s="62">
        <f t="shared" si="12"/>
        <v>53.777777777777914</v>
      </c>
    </row>
    <row r="31" spans="1:39" s="10" customFormat="1">
      <c r="A31" s="56">
        <v>28</v>
      </c>
      <c r="B31" s="57" t="s">
        <v>103</v>
      </c>
      <c r="C31" s="57" t="s">
        <v>104</v>
      </c>
      <c r="D31" s="58" t="s">
        <v>42</v>
      </c>
      <c r="E31" s="59">
        <v>1983</v>
      </c>
      <c r="F31" s="63">
        <f t="shared" ca="1" si="1"/>
        <v>34</v>
      </c>
      <c r="G31" s="60">
        <v>1.85</v>
      </c>
      <c r="H31" s="60">
        <v>80</v>
      </c>
      <c r="I31" s="60">
        <f t="shared" si="0"/>
        <v>23.374726077428779</v>
      </c>
      <c r="J31" s="60" t="str">
        <f t="shared" si="2"/>
        <v>normal</v>
      </c>
      <c r="K31" s="58">
        <v>153</v>
      </c>
      <c r="L31" s="58">
        <v>178</v>
      </c>
      <c r="M31" s="58">
        <v>178</v>
      </c>
      <c r="N31" s="58">
        <v>171</v>
      </c>
      <c r="O31" s="60">
        <f t="shared" si="3"/>
        <v>175.66666666666666</v>
      </c>
      <c r="P31" s="57"/>
      <c r="Q31" s="61">
        <f t="shared" ca="1" si="4"/>
        <v>1156</v>
      </c>
      <c r="R31" s="57">
        <f t="shared" ca="1" si="5"/>
        <v>5972.6666666666661</v>
      </c>
      <c r="S31" s="61">
        <f t="shared" si="6"/>
        <v>30858.777777777774</v>
      </c>
      <c r="T31" s="57"/>
      <c r="U31" s="57">
        <f t="shared" si="7"/>
        <v>166.96549999999999</v>
      </c>
      <c r="V31" s="61">
        <f>O31-U31</f>
        <v>8.7011666666666656</v>
      </c>
      <c r="W31" s="60">
        <f t="shared" si="8"/>
        <v>75.710301361111092</v>
      </c>
      <c r="X31" s="57"/>
      <c r="Y31" s="57"/>
      <c r="Z31" s="57">
        <v>28.375</v>
      </c>
      <c r="AA31" s="57">
        <f t="shared" ca="1" si="9"/>
        <v>5.625</v>
      </c>
      <c r="AB31" s="57">
        <f t="shared" ca="1" si="10"/>
        <v>31.640625</v>
      </c>
      <c r="AC31" s="57"/>
      <c r="AD31" s="57">
        <v>170</v>
      </c>
      <c r="AE31" s="61">
        <f t="shared" si="11"/>
        <v>5.6666666666666572</v>
      </c>
      <c r="AF31" s="62">
        <f t="shared" si="12"/>
        <v>32.111111111111001</v>
      </c>
    </row>
    <row r="32" spans="1:39" s="10" customFormat="1">
      <c r="A32" s="56">
        <v>29</v>
      </c>
      <c r="B32" s="57" t="s">
        <v>105</v>
      </c>
      <c r="C32" s="57" t="s">
        <v>106</v>
      </c>
      <c r="D32" s="58" t="s">
        <v>107</v>
      </c>
      <c r="E32" s="58">
        <v>1985</v>
      </c>
      <c r="F32" s="58">
        <f t="shared" ca="1" si="1"/>
        <v>32</v>
      </c>
      <c r="G32" s="58">
        <v>2.08</v>
      </c>
      <c r="H32" s="58">
        <v>108.2</v>
      </c>
      <c r="I32" s="60">
        <f t="shared" si="0"/>
        <v>25.009245562130175</v>
      </c>
      <c r="J32" s="58" t="str">
        <f t="shared" si="2"/>
        <v>overweight</v>
      </c>
      <c r="K32" s="58">
        <v>22</v>
      </c>
      <c r="L32" s="58">
        <v>193</v>
      </c>
      <c r="M32" s="58">
        <v>182</v>
      </c>
      <c r="N32" s="58">
        <v>187</v>
      </c>
      <c r="O32" s="60">
        <f t="shared" si="3"/>
        <v>187.33333333333334</v>
      </c>
      <c r="P32" s="57"/>
      <c r="Q32" s="61">
        <f t="shared" ca="1" si="4"/>
        <v>1024</v>
      </c>
      <c r="R32" s="57">
        <f t="shared" ca="1" si="5"/>
        <v>5994.666666666667</v>
      </c>
      <c r="S32" s="61">
        <f t="shared" si="6"/>
        <v>35093.777777777781</v>
      </c>
      <c r="T32" s="57"/>
      <c r="U32" s="57">
        <f t="shared" si="7"/>
        <v>188.9504</v>
      </c>
      <c r="V32" s="61">
        <f>O32-U32</f>
        <v>-1.6170666666666591</v>
      </c>
      <c r="W32" s="60">
        <f t="shared" si="8"/>
        <v>2.61490460444442</v>
      </c>
      <c r="X32" s="57"/>
      <c r="Y32" s="57"/>
      <c r="Z32" s="57">
        <v>28.375</v>
      </c>
      <c r="AA32" s="57">
        <f t="shared" ca="1" si="9"/>
        <v>3.625</v>
      </c>
      <c r="AB32" s="57">
        <f t="shared" ca="1" si="10"/>
        <v>13.140625</v>
      </c>
      <c r="AC32" s="57"/>
      <c r="AD32" s="57">
        <v>170</v>
      </c>
      <c r="AE32" s="61">
        <f t="shared" si="11"/>
        <v>17.333333333333343</v>
      </c>
      <c r="AF32" s="62">
        <f t="shared" si="12"/>
        <v>300.4444444444448</v>
      </c>
    </row>
    <row r="33" spans="1:32" s="10" customFormat="1">
      <c r="A33" s="56">
        <v>30</v>
      </c>
      <c r="B33" s="57" t="s">
        <v>108</v>
      </c>
      <c r="C33" s="57" t="s">
        <v>109</v>
      </c>
      <c r="D33" s="58" t="s">
        <v>42</v>
      </c>
      <c r="E33" s="58">
        <v>1981</v>
      </c>
      <c r="F33" s="58">
        <f t="shared" ca="1" si="1"/>
        <v>36</v>
      </c>
      <c r="G33" s="58">
        <v>1.88</v>
      </c>
      <c r="H33" s="60">
        <v>85</v>
      </c>
      <c r="I33" s="60">
        <f t="shared" si="0"/>
        <v>24.049343594386603</v>
      </c>
      <c r="J33" s="58" t="str">
        <f t="shared" si="2"/>
        <v>normal</v>
      </c>
      <c r="K33" s="58">
        <v>36</v>
      </c>
      <c r="L33" s="58">
        <v>176</v>
      </c>
      <c r="M33" s="58">
        <v>176</v>
      </c>
      <c r="N33" s="58">
        <v>176</v>
      </c>
      <c r="O33" s="60">
        <f t="shared" si="3"/>
        <v>176</v>
      </c>
      <c r="P33" s="57"/>
      <c r="Q33" s="61">
        <f t="shared" ca="1" si="4"/>
        <v>1296</v>
      </c>
      <c r="R33" s="57">
        <f t="shared" ca="1" si="5"/>
        <v>6336</v>
      </c>
      <c r="S33" s="61">
        <f t="shared" si="6"/>
        <v>30976</v>
      </c>
      <c r="T33" s="57"/>
      <c r="U33" s="57">
        <f t="shared" si="7"/>
        <v>170.21639999999999</v>
      </c>
      <c r="V33" s="61">
        <f>O33-U33</f>
        <v>5.783600000000007</v>
      </c>
      <c r="W33" s="60">
        <f t="shared" si="8"/>
        <v>33.450028960000083</v>
      </c>
      <c r="X33" s="57"/>
      <c r="Y33" s="57"/>
      <c r="Z33" s="57">
        <v>28.375</v>
      </c>
      <c r="AA33" s="57">
        <f t="shared" ca="1" si="9"/>
        <v>7.625</v>
      </c>
      <c r="AB33" s="57">
        <f t="shared" ca="1" si="10"/>
        <v>58.140625</v>
      </c>
      <c r="AC33" s="57"/>
      <c r="AD33" s="57">
        <v>170</v>
      </c>
      <c r="AE33" s="61">
        <f t="shared" si="11"/>
        <v>6</v>
      </c>
      <c r="AF33" s="62">
        <f t="shared" si="12"/>
        <v>36</v>
      </c>
    </row>
    <row r="34" spans="1:32" s="10" customFormat="1">
      <c r="A34" s="56">
        <v>31</v>
      </c>
      <c r="B34" s="57" t="s">
        <v>110</v>
      </c>
      <c r="C34" s="57" t="s">
        <v>111</v>
      </c>
      <c r="D34" s="58" t="s">
        <v>107</v>
      </c>
      <c r="E34" s="58">
        <v>1989</v>
      </c>
      <c r="F34" s="58">
        <f t="shared" ca="1" si="1"/>
        <v>28</v>
      </c>
      <c r="G34" s="60">
        <v>1.88</v>
      </c>
      <c r="H34" s="58">
        <v>86.4</v>
      </c>
      <c r="I34" s="60">
        <f t="shared" si="0"/>
        <v>24.445450430058852</v>
      </c>
      <c r="J34" s="58" t="str">
        <f t="shared" si="2"/>
        <v>normal</v>
      </c>
      <c r="K34" s="58">
        <v>26</v>
      </c>
      <c r="L34" s="58">
        <v>168</v>
      </c>
      <c r="M34" s="58">
        <v>174</v>
      </c>
      <c r="N34" s="58">
        <v>169</v>
      </c>
      <c r="O34" s="60">
        <f t="shared" si="3"/>
        <v>170.33333333333334</v>
      </c>
      <c r="P34" s="57"/>
      <c r="Q34" s="61">
        <f t="shared" ca="1" si="4"/>
        <v>784</v>
      </c>
      <c r="R34" s="57">
        <f t="shared" ca="1" si="5"/>
        <v>4769.3333333333339</v>
      </c>
      <c r="S34" s="61">
        <f t="shared" si="6"/>
        <v>29013.444444444449</v>
      </c>
      <c r="T34" s="57"/>
      <c r="U34" s="57">
        <f t="shared" si="7"/>
        <v>170.6224</v>
      </c>
      <c r="V34" s="61">
        <f>O34-U34</f>
        <v>-0.28906666666665615</v>
      </c>
      <c r="W34" s="60">
        <f t="shared" si="8"/>
        <v>8.3559537777771697E-2</v>
      </c>
      <c r="X34" s="57"/>
      <c r="Y34" s="57"/>
      <c r="Z34" s="57">
        <v>28.375</v>
      </c>
      <c r="AA34" s="57">
        <f t="shared" ca="1" si="9"/>
        <v>-0.375</v>
      </c>
      <c r="AB34" s="57">
        <f t="shared" ca="1" si="10"/>
        <v>0.140625</v>
      </c>
      <c r="AC34" s="57"/>
      <c r="AD34" s="57">
        <v>170</v>
      </c>
      <c r="AE34" s="61">
        <f t="shared" si="11"/>
        <v>0.33333333333334281</v>
      </c>
      <c r="AF34" s="62">
        <f t="shared" si="12"/>
        <v>0.11111111111111743</v>
      </c>
    </row>
    <row r="35" spans="1:32" s="10" customFormat="1" ht="15.75" thickBot="1">
      <c r="A35" s="64">
        <v>32</v>
      </c>
      <c r="B35" s="65" t="s">
        <v>112</v>
      </c>
      <c r="C35" s="65" t="s">
        <v>113</v>
      </c>
      <c r="D35" s="66" t="s">
        <v>42</v>
      </c>
      <c r="E35" s="66">
        <v>1988</v>
      </c>
      <c r="F35" s="66">
        <f t="shared" ca="1" si="1"/>
        <v>29</v>
      </c>
      <c r="G35" s="66">
        <v>1.88</v>
      </c>
      <c r="H35" s="66">
        <v>80.5</v>
      </c>
      <c r="I35" s="67">
        <f t="shared" si="0"/>
        <v>22.776143051154371</v>
      </c>
      <c r="J35" s="66" t="str">
        <f t="shared" si="2"/>
        <v>normal</v>
      </c>
      <c r="K35" s="66">
        <v>20</v>
      </c>
      <c r="L35" s="66">
        <v>158</v>
      </c>
      <c r="M35" s="66">
        <v>163</v>
      </c>
      <c r="N35" s="66">
        <v>159</v>
      </c>
      <c r="O35" s="67">
        <f t="shared" si="3"/>
        <v>160</v>
      </c>
      <c r="P35" s="65"/>
      <c r="Q35" s="68">
        <f t="shared" ca="1" si="4"/>
        <v>841</v>
      </c>
      <c r="R35" s="65">
        <f t="shared" ca="1" si="5"/>
        <v>4640</v>
      </c>
      <c r="S35" s="68">
        <f t="shared" si="6"/>
        <v>25600</v>
      </c>
      <c r="T35" s="65"/>
      <c r="U35" s="65">
        <f t="shared" si="7"/>
        <v>168.91139999999999</v>
      </c>
      <c r="V35" s="68">
        <f>O35-U35</f>
        <v>-8.9113999999999862</v>
      </c>
      <c r="W35" s="67">
        <f t="shared" si="8"/>
        <v>79.413049959999753</v>
      </c>
      <c r="X35" s="65"/>
      <c r="Y35" s="65"/>
      <c r="Z35" s="65">
        <v>28.375</v>
      </c>
      <c r="AA35" s="65">
        <f t="shared" ca="1" si="9"/>
        <v>0.625</v>
      </c>
      <c r="AB35" s="65">
        <f t="shared" ca="1" si="10"/>
        <v>0.390625</v>
      </c>
      <c r="AC35" s="65"/>
      <c r="AD35" s="65">
        <v>170</v>
      </c>
      <c r="AE35" s="68">
        <f t="shared" si="11"/>
        <v>-10</v>
      </c>
      <c r="AF35" s="69">
        <f t="shared" si="12"/>
        <v>100</v>
      </c>
    </row>
    <row r="36" spans="1:32" ht="5.25" customHeight="1" thickTop="1" thickBot="1"/>
    <row r="37" spans="1:32" ht="16.5" thickTop="1" thickBot="1">
      <c r="A37" s="70"/>
      <c r="B37" s="71"/>
      <c r="C37" s="71"/>
      <c r="D37" s="72"/>
      <c r="E37" s="73" t="s">
        <v>114</v>
      </c>
      <c r="F37" s="74">
        <f ca="1">SUM(F4:F35)</f>
        <v>908</v>
      </c>
      <c r="G37" s="74">
        <f>SUM(G4:G35)</f>
        <v>60.22000000000002</v>
      </c>
      <c r="H37" s="74">
        <f>SUM(H4:H35)</f>
        <v>2653.6999999999994</v>
      </c>
      <c r="I37" s="74">
        <f>SUM(I4:I35)</f>
        <v>747.81734849878671</v>
      </c>
      <c r="J37" s="72"/>
      <c r="K37" s="71"/>
      <c r="L37" s="71"/>
      <c r="M37" s="71"/>
      <c r="N37" s="72"/>
      <c r="O37" s="74">
        <f>SUM(O4:O35)</f>
        <v>5440</v>
      </c>
      <c r="P37" s="71"/>
      <c r="Q37" s="74">
        <f t="shared" ref="Q37:S37" ca="1" si="13">SUM(Q4:Q35)</f>
        <v>26224</v>
      </c>
      <c r="R37" s="74">
        <f t="shared" ca="1" si="13"/>
        <v>154349.66666666666</v>
      </c>
      <c r="S37" s="74">
        <f t="shared" si="13"/>
        <v>927361.33333333326</v>
      </c>
      <c r="T37" s="71"/>
      <c r="U37" s="71"/>
      <c r="V37" s="71"/>
      <c r="W37" s="74">
        <f>SUM(W4:W35)</f>
        <v>1086.6385251000011</v>
      </c>
      <c r="X37" s="71"/>
      <c r="Y37" s="71"/>
      <c r="Z37" s="71"/>
      <c r="AA37" s="71"/>
      <c r="AB37" s="74">
        <f t="shared" ref="AB37" ca="1" si="14">SUM(AB4:AB35)</f>
        <v>459.5</v>
      </c>
      <c r="AC37" s="71"/>
      <c r="AD37" s="71"/>
      <c r="AE37" s="71"/>
      <c r="AF37" s="75">
        <f t="shared" ref="AF37" si="15">SUM(AF4:AF35)</f>
        <v>2561.3333333333348</v>
      </c>
    </row>
    <row r="38" spans="1:32" ht="15.75" thickTop="1">
      <c r="E38" s="11"/>
      <c r="G38" s="12"/>
      <c r="H38" s="12"/>
      <c r="I38" s="12"/>
    </row>
    <row r="40" spans="1:32">
      <c r="C40" s="19"/>
      <c r="D40" s="20"/>
      <c r="E40" s="29"/>
    </row>
    <row r="41" spans="1:32">
      <c r="C41" s="19"/>
      <c r="D41" s="20"/>
      <c r="E41" s="29"/>
    </row>
    <row r="42" spans="1:32">
      <c r="C42" s="19"/>
      <c r="D42" s="20"/>
      <c r="E42" s="29"/>
    </row>
    <row r="43" spans="1:32">
      <c r="E43" s="29"/>
    </row>
    <row r="44" spans="1:32">
      <c r="C44" s="19"/>
      <c r="D44" s="21"/>
      <c r="G44" s="34"/>
      <c r="H44" s="34"/>
      <c r="I44" s="34"/>
      <c r="J44" s="34"/>
      <c r="K44" s="34"/>
      <c r="L44" s="34"/>
      <c r="M44" s="34"/>
      <c r="N44" s="34"/>
      <c r="O44" s="34"/>
    </row>
    <row r="45" spans="1:32">
      <c r="C45" s="19"/>
      <c r="D45" s="12"/>
      <c r="G45" s="34"/>
      <c r="H45" s="34"/>
      <c r="I45" s="34"/>
      <c r="J45" s="34"/>
      <c r="K45" s="34"/>
      <c r="L45" s="34"/>
      <c r="M45" s="34"/>
      <c r="N45" s="34"/>
      <c r="O45" s="34"/>
    </row>
    <row r="46" spans="1:32">
      <c r="C46" s="19"/>
      <c r="D46" s="12"/>
      <c r="G46" s="34"/>
      <c r="H46" s="34"/>
      <c r="I46" s="34"/>
      <c r="J46" s="34"/>
      <c r="K46" s="34"/>
      <c r="L46" s="34"/>
      <c r="M46" s="34"/>
      <c r="N46" s="34"/>
      <c r="O46" s="34"/>
    </row>
    <row r="48" spans="1:32">
      <c r="C48" s="19"/>
    </row>
    <row r="49" spans="2:16" ht="15" customHeight="1">
      <c r="B49" s="23"/>
      <c r="C49" s="23"/>
      <c r="D49" s="12"/>
      <c r="G49" s="34"/>
      <c r="H49" s="34"/>
      <c r="I49" s="34"/>
      <c r="J49" s="34"/>
      <c r="K49" s="34"/>
      <c r="L49" s="34"/>
      <c r="M49" s="34"/>
      <c r="N49" s="34"/>
      <c r="O49" s="34"/>
    </row>
    <row r="50" spans="2:16">
      <c r="B50" s="23"/>
      <c r="C50" s="23"/>
      <c r="G50" s="34"/>
      <c r="H50" s="34"/>
      <c r="I50" s="34"/>
      <c r="J50" s="34"/>
      <c r="K50" s="34"/>
      <c r="L50" s="34"/>
      <c r="M50" s="34"/>
      <c r="N50" s="34"/>
      <c r="O50" s="34"/>
    </row>
    <row r="51" spans="2:16" ht="16.5" thickBot="1">
      <c r="B51" s="23"/>
      <c r="C51" s="23"/>
      <c r="D51" s="37"/>
      <c r="E51" s="25"/>
      <c r="F51" s="25"/>
      <c r="G51" s="36"/>
      <c r="H51" s="36"/>
      <c r="I51" s="36"/>
      <c r="J51" s="36"/>
      <c r="K51" s="36"/>
      <c r="L51" s="36"/>
      <c r="M51" s="36"/>
      <c r="N51" s="36"/>
      <c r="O51" s="36"/>
      <c r="P51" s="26"/>
    </row>
    <row r="52" spans="2:16">
      <c r="B52" s="23"/>
      <c r="C52" s="23"/>
      <c r="D52" s="12"/>
      <c r="G52" s="32"/>
      <c r="H52" s="33"/>
      <c r="I52" s="33"/>
      <c r="J52" s="33"/>
      <c r="K52" s="33"/>
      <c r="L52" s="33"/>
      <c r="M52" s="33"/>
      <c r="N52" s="33"/>
      <c r="O52" s="33"/>
    </row>
    <row r="53" spans="2:16">
      <c r="B53" s="23"/>
      <c r="C53" s="23"/>
    </row>
    <row r="54" spans="2:16">
      <c r="B54" s="23"/>
      <c r="C54" s="23"/>
    </row>
    <row r="55" spans="2:16">
      <c r="B55" s="23"/>
      <c r="C55" s="23"/>
    </row>
    <row r="56" spans="2:16">
      <c r="B56" s="23"/>
      <c r="C56" s="23"/>
    </row>
  </sheetData>
  <mergeCells count="18">
    <mergeCell ref="AA2:AA3"/>
    <mergeCell ref="AB2:AB3"/>
    <mergeCell ref="G46:O46"/>
    <mergeCell ref="G49:O49"/>
    <mergeCell ref="G50:O50"/>
    <mergeCell ref="G51:O51"/>
    <mergeCell ref="G52:O52"/>
    <mergeCell ref="AH4:AN4"/>
    <mergeCell ref="R2:R3"/>
    <mergeCell ref="S2:S3"/>
    <mergeCell ref="G44:O44"/>
    <mergeCell ref="G45:O45"/>
    <mergeCell ref="A2:A3"/>
    <mergeCell ref="B2:C3"/>
    <mergeCell ref="D2:D3"/>
    <mergeCell ref="E2:E3"/>
    <mergeCell ref="J2:J3"/>
    <mergeCell ref="Q2:Q3"/>
  </mergeCells>
  <pageMargins left="0.13" right="0.2" top="0.27" bottom="0.33" header="0.16" footer="0.3"/>
  <pageSetup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Q56"/>
  <sheetViews>
    <sheetView workbookViewId="0">
      <pane xSplit="4" ySplit="3" topLeftCell="AB13" activePane="bottomRight" state="frozen"/>
      <selection pane="topRight" activeCell="E1" sqref="E1"/>
      <selection pane="bottomLeft" activeCell="A4" sqref="A4"/>
      <selection pane="bottomRight" activeCell="AP10" sqref="AP10:AQ10"/>
    </sheetView>
  </sheetViews>
  <sheetFormatPr defaultRowHeight="15"/>
  <cols>
    <col min="1" max="1" width="3.140625" style="10" customWidth="1"/>
    <col min="2" max="2" width="16.42578125" bestFit="1" customWidth="1"/>
    <col min="3" max="3" width="19" hidden="1" customWidth="1"/>
    <col min="4" max="4" width="7.7109375" style="1" bestFit="1" customWidth="1"/>
    <col min="5" max="5" width="0" style="1" hidden="1" customWidth="1"/>
    <col min="6" max="6" width="7.140625" style="1" hidden="1" customWidth="1"/>
    <col min="7" max="7" width="11" style="1" customWidth="1"/>
    <col min="8" max="8" width="10.42578125" style="1" hidden="1" customWidth="1"/>
    <col min="9" max="9" width="12.42578125" style="1" hidden="1" customWidth="1"/>
    <col min="10" max="10" width="17.7109375" style="1" hidden="1" customWidth="1"/>
    <col min="11" max="11" width="9.140625" hidden="1" customWidth="1"/>
    <col min="12" max="13" width="12.42578125" hidden="1" customWidth="1"/>
    <col min="14" max="14" width="12.42578125" style="1" hidden="1" customWidth="1"/>
    <col min="15" max="15" width="12.42578125" style="1" customWidth="1"/>
    <col min="16" max="16" width="0" hidden="1" customWidth="1"/>
    <col min="17" max="17" width="6.5703125" bestFit="1" customWidth="1"/>
    <col min="18" max="18" width="12" bestFit="1" customWidth="1"/>
    <col min="19" max="19" width="9.5703125" bestFit="1" customWidth="1"/>
    <col min="20" max="22" width="0" hidden="1" customWidth="1"/>
    <col min="23" max="23" width="7.5703125" hidden="1" customWidth="1"/>
    <col min="24" max="25" width="0" hidden="1" customWidth="1"/>
    <col min="27" max="27" width="6.85546875" bestFit="1" customWidth="1"/>
    <col min="29" max="29" width="7.140625" hidden="1" customWidth="1"/>
    <col min="35" max="35" width="11.5703125" bestFit="1" customWidth="1"/>
    <col min="37" max="37" width="10" bestFit="1" customWidth="1"/>
    <col min="38" max="38" width="3" customWidth="1"/>
    <col min="39" max="39" width="17.28515625" bestFit="1" customWidth="1"/>
    <col min="42" max="42" width="12.7109375" customWidth="1"/>
  </cols>
  <sheetData>
    <row r="1" spans="1:43" ht="27" thickBot="1">
      <c r="A1" s="2" t="s">
        <v>188</v>
      </c>
    </row>
    <row r="2" spans="1:43" ht="45.75" thickTop="1">
      <c r="A2" s="41"/>
      <c r="B2" s="42" t="s">
        <v>10</v>
      </c>
      <c r="C2" s="42"/>
      <c r="D2" s="42" t="s">
        <v>11</v>
      </c>
      <c r="E2" s="42" t="s">
        <v>12</v>
      </c>
      <c r="F2" s="43" t="s">
        <v>13</v>
      </c>
      <c r="G2" s="43" t="s">
        <v>14</v>
      </c>
      <c r="H2" s="43" t="s">
        <v>15</v>
      </c>
      <c r="I2" s="43" t="s">
        <v>16</v>
      </c>
      <c r="J2" s="42" t="s">
        <v>17</v>
      </c>
      <c r="K2" s="43" t="s">
        <v>18</v>
      </c>
      <c r="L2" s="43" t="s">
        <v>19</v>
      </c>
      <c r="M2" s="43" t="s">
        <v>19</v>
      </c>
      <c r="N2" s="43" t="s">
        <v>19</v>
      </c>
      <c r="O2" s="43" t="s">
        <v>20</v>
      </c>
      <c r="P2" s="44"/>
      <c r="Q2" s="42" t="s">
        <v>151</v>
      </c>
      <c r="R2" s="42" t="s">
        <v>152</v>
      </c>
      <c r="S2" s="42" t="s">
        <v>149</v>
      </c>
      <c r="T2" s="44"/>
      <c r="U2" s="45" t="s">
        <v>146</v>
      </c>
      <c r="V2" s="46" t="s">
        <v>147</v>
      </c>
      <c r="W2" s="46" t="s">
        <v>148</v>
      </c>
      <c r="X2" s="44"/>
      <c r="Y2" s="44"/>
      <c r="Z2" s="46" t="s">
        <v>115</v>
      </c>
      <c r="AA2" s="47" t="s">
        <v>177</v>
      </c>
      <c r="AB2" s="47" t="s">
        <v>178</v>
      </c>
      <c r="AC2" s="44"/>
      <c r="AD2" s="48" t="s">
        <v>179</v>
      </c>
      <c r="AE2" s="46" t="s">
        <v>180</v>
      </c>
      <c r="AF2" s="49" t="s">
        <v>181</v>
      </c>
    </row>
    <row r="3" spans="1:43" ht="15.75" thickBot="1">
      <c r="A3" s="50"/>
      <c r="B3" s="51"/>
      <c r="C3" s="51"/>
      <c r="D3" s="51"/>
      <c r="E3" s="51"/>
      <c r="F3" s="52" t="s">
        <v>153</v>
      </c>
      <c r="G3" s="52" t="s">
        <v>153</v>
      </c>
      <c r="H3" s="52"/>
      <c r="I3" s="52"/>
      <c r="J3" s="51"/>
      <c r="K3" s="52" t="s">
        <v>26</v>
      </c>
      <c r="L3" s="52" t="s">
        <v>27</v>
      </c>
      <c r="M3" s="52" t="s">
        <v>28</v>
      </c>
      <c r="N3" s="52" t="s">
        <v>29</v>
      </c>
      <c r="O3" s="52" t="s">
        <v>116</v>
      </c>
      <c r="P3" s="53"/>
      <c r="Q3" s="51"/>
      <c r="R3" s="51"/>
      <c r="S3" s="51"/>
      <c r="T3" s="53"/>
      <c r="U3" s="53"/>
      <c r="V3" s="53"/>
      <c r="W3" s="53"/>
      <c r="X3" s="53"/>
      <c r="Y3" s="53"/>
      <c r="Z3" s="53">
        <f>G37/32</f>
        <v>1.8818750000000006</v>
      </c>
      <c r="AA3" s="54"/>
      <c r="AB3" s="54"/>
      <c r="AC3" s="53"/>
      <c r="AD3" s="53">
        <f>O37/32</f>
        <v>170</v>
      </c>
      <c r="AE3" s="53"/>
      <c r="AF3" s="55"/>
    </row>
    <row r="4" spans="1:43" s="10" customFormat="1" ht="15.75" thickBot="1">
      <c r="A4" s="56">
        <v>1</v>
      </c>
      <c r="B4" s="57" t="s">
        <v>31</v>
      </c>
      <c r="C4" s="57" t="s">
        <v>32</v>
      </c>
      <c r="D4" s="58" t="s">
        <v>33</v>
      </c>
      <c r="E4" s="59">
        <v>1986</v>
      </c>
      <c r="F4" s="59">
        <f ca="1">YEAR(TODAY())-E4</f>
        <v>31</v>
      </c>
      <c r="G4" s="60">
        <v>1.8</v>
      </c>
      <c r="H4" s="60">
        <v>80</v>
      </c>
      <c r="I4" s="60">
        <f t="shared" ref="I4:I35" si="0">H4/(G4^2)</f>
        <v>24.691358024691358</v>
      </c>
      <c r="J4" s="60" t="str">
        <f>IF(I4&lt;19,"skinny",IF(I4&lt;25,"normal",IF(I4&lt;30,"overweight",IF(I4&lt;35,"obesity level I",IF(I4&lt;40,"obesity level II","obesity level III")))))</f>
        <v>normal</v>
      </c>
      <c r="K4" s="58">
        <v>23</v>
      </c>
      <c r="L4" s="58">
        <v>162</v>
      </c>
      <c r="M4" s="58">
        <v>162</v>
      </c>
      <c r="N4" s="58">
        <v>165</v>
      </c>
      <c r="O4" s="60">
        <f>SUM(L4:N4)/3</f>
        <v>163</v>
      </c>
      <c r="P4" s="57"/>
      <c r="Q4" s="61">
        <f>G4^2</f>
        <v>3.24</v>
      </c>
      <c r="R4" s="57">
        <f>G4*O4</f>
        <v>293.40000000000003</v>
      </c>
      <c r="S4" s="61">
        <f>O4^2</f>
        <v>26569</v>
      </c>
      <c r="T4" s="57"/>
      <c r="U4" s="57">
        <f>32.71+(60.03*G4)+(0.29*H4)</f>
        <v>163.964</v>
      </c>
      <c r="V4" s="61">
        <f>O4-U4</f>
        <v>-0.96399999999999864</v>
      </c>
      <c r="W4" s="60">
        <f>V4^2</f>
        <v>0.92929599999999735</v>
      </c>
      <c r="X4" s="57"/>
      <c r="Y4" s="57"/>
      <c r="Z4" s="57">
        <v>1.8818750000000006</v>
      </c>
      <c r="AA4" s="61">
        <f>G4-Z4</f>
        <v>-8.1875000000000586E-2</v>
      </c>
      <c r="AB4" s="57">
        <f>AA4^2</f>
        <v>6.7035156250000961E-3</v>
      </c>
      <c r="AC4" s="57"/>
      <c r="AD4" s="57">
        <v>170</v>
      </c>
      <c r="AE4" s="61">
        <f>O4-AD4</f>
        <v>-7</v>
      </c>
      <c r="AF4" s="62">
        <f>AE4^2</f>
        <v>49</v>
      </c>
      <c r="AH4" s="100" t="s">
        <v>163</v>
      </c>
      <c r="AI4" s="101"/>
      <c r="AJ4" s="101"/>
      <c r="AK4" s="101"/>
      <c r="AL4" s="101"/>
      <c r="AM4" s="101"/>
      <c r="AN4" s="102"/>
    </row>
    <row r="5" spans="1:43" s="10" customFormat="1">
      <c r="A5" s="56">
        <v>2</v>
      </c>
      <c r="B5" s="57" t="s">
        <v>34</v>
      </c>
      <c r="C5" s="57" t="s">
        <v>35</v>
      </c>
      <c r="D5" s="58" t="s">
        <v>36</v>
      </c>
      <c r="E5" s="59">
        <v>1993</v>
      </c>
      <c r="F5" s="63">
        <f t="shared" ref="F5:F35" ca="1" si="1">YEAR(TODAY())-E5</f>
        <v>24</v>
      </c>
      <c r="G5" s="60">
        <v>1.98</v>
      </c>
      <c r="H5" s="60">
        <v>92.3</v>
      </c>
      <c r="I5" s="60">
        <f t="shared" si="0"/>
        <v>23.543515967758392</v>
      </c>
      <c r="J5" s="60" t="str">
        <f t="shared" ref="J5:J35" si="2">IF(I5&lt;19,"skinny",IF(I5&lt;25,"normal",IF(I5&lt;30,"overweight",IF(I5&lt;35,"obesity level I",IF(I5&lt;40,"obesity level II","obesity level III")))))</f>
        <v>normal</v>
      </c>
      <c r="K5" s="58">
        <v>57</v>
      </c>
      <c r="L5" s="58">
        <v>179</v>
      </c>
      <c r="M5" s="58">
        <v>179</v>
      </c>
      <c r="N5" s="58">
        <v>176</v>
      </c>
      <c r="O5" s="60">
        <f t="shared" ref="O5:O35" si="3">SUM(L5:N5)/3</f>
        <v>178</v>
      </c>
      <c r="P5" s="57"/>
      <c r="Q5" s="61">
        <f t="shared" ref="Q5:Q35" si="4">G5^2</f>
        <v>3.9203999999999999</v>
      </c>
      <c r="R5" s="57">
        <f t="shared" ref="R5:R35" si="5">G5*O5</f>
        <v>352.44</v>
      </c>
      <c r="S5" s="61">
        <f t="shared" ref="S5:S35" si="6">O5^2</f>
        <v>31684</v>
      </c>
      <c r="T5" s="57"/>
      <c r="U5" s="57">
        <f t="shared" ref="U5:U35" si="7">32.71+(60.03*G5)+(0.29*H5)</f>
        <v>178.3364</v>
      </c>
      <c r="V5" s="61">
        <f>O5-U5</f>
        <v>-0.33639999999999759</v>
      </c>
      <c r="W5" s="60">
        <f t="shared" ref="W5:W35" si="8">V5^2</f>
        <v>0.11316495999999839</v>
      </c>
      <c r="X5" s="57"/>
      <c r="Y5" s="57"/>
      <c r="Z5" s="57">
        <v>1.8818750000000006</v>
      </c>
      <c r="AA5" s="61">
        <f t="shared" ref="AA5:AA35" si="9">G5-Z5</f>
        <v>9.8124999999999352E-2</v>
      </c>
      <c r="AB5" s="57">
        <f t="shared" ref="AB5:AB35" si="10">AA5^2</f>
        <v>9.628515624999872E-3</v>
      </c>
      <c r="AC5" s="57"/>
      <c r="AD5" s="57">
        <v>170</v>
      </c>
      <c r="AE5" s="61">
        <f t="shared" ref="AE5:AE35" si="11">O5-AD5</f>
        <v>8</v>
      </c>
      <c r="AF5" s="62">
        <f t="shared" ref="AF5:AF35" si="12">AE5^2</f>
        <v>64</v>
      </c>
      <c r="AH5" s="76" t="s">
        <v>159</v>
      </c>
      <c r="AI5" s="77">
        <v>32</v>
      </c>
      <c r="AJ5" s="78"/>
      <c r="AK5" s="78"/>
      <c r="AL5" s="78"/>
      <c r="AM5" s="97" t="s">
        <v>160</v>
      </c>
      <c r="AN5" s="98">
        <f>AN6</f>
        <v>7.2886344248294828</v>
      </c>
      <c r="AP5" s="94" t="s">
        <v>182</v>
      </c>
      <c r="AQ5" s="95">
        <f>AF37/31</f>
        <v>82.623655913978538</v>
      </c>
    </row>
    <row r="6" spans="1:43" s="10" customFormat="1">
      <c r="A6" s="56">
        <v>3</v>
      </c>
      <c r="B6" s="57" t="s">
        <v>37</v>
      </c>
      <c r="C6" s="57" t="s">
        <v>38</v>
      </c>
      <c r="D6" s="58" t="s">
        <v>39</v>
      </c>
      <c r="E6" s="59">
        <v>1987</v>
      </c>
      <c r="F6" s="63">
        <f t="shared" ca="1" si="1"/>
        <v>30</v>
      </c>
      <c r="G6" s="60">
        <v>1.78</v>
      </c>
      <c r="H6" s="60">
        <v>74.099999999999994</v>
      </c>
      <c r="I6" s="60">
        <f t="shared" si="0"/>
        <v>23.387198586037115</v>
      </c>
      <c r="J6" s="60" t="str">
        <f t="shared" si="2"/>
        <v>normal</v>
      </c>
      <c r="K6" s="58">
        <v>29</v>
      </c>
      <c r="L6" s="58">
        <v>158</v>
      </c>
      <c r="M6" s="58">
        <v>160</v>
      </c>
      <c r="N6" s="58">
        <v>161</v>
      </c>
      <c r="O6" s="60">
        <f t="shared" si="3"/>
        <v>159.66666666666666</v>
      </c>
      <c r="P6" s="57"/>
      <c r="Q6" s="61">
        <f t="shared" si="4"/>
        <v>3.1684000000000001</v>
      </c>
      <c r="R6" s="57">
        <f t="shared" si="5"/>
        <v>284.20666666666665</v>
      </c>
      <c r="S6" s="61">
        <f t="shared" si="6"/>
        <v>25493.444444444442</v>
      </c>
      <c r="T6" s="57"/>
      <c r="U6" s="57">
        <f t="shared" si="7"/>
        <v>161.05240000000001</v>
      </c>
      <c r="V6" s="61">
        <f>O6-U6</f>
        <v>-1.3857333333333486</v>
      </c>
      <c r="W6" s="60">
        <f t="shared" si="8"/>
        <v>1.9202568711111534</v>
      </c>
      <c r="X6" s="57"/>
      <c r="Y6" s="57"/>
      <c r="Z6" s="57">
        <v>1.8818750000000006</v>
      </c>
      <c r="AA6" s="61">
        <f t="shared" si="9"/>
        <v>-0.1018750000000006</v>
      </c>
      <c r="AB6" s="57">
        <f t="shared" si="10"/>
        <v>1.0378515625000122E-2</v>
      </c>
      <c r="AC6" s="57"/>
      <c r="AD6" s="57">
        <v>170</v>
      </c>
      <c r="AE6" s="61">
        <f t="shared" si="11"/>
        <v>-10.333333333333343</v>
      </c>
      <c r="AF6" s="62">
        <f t="shared" si="12"/>
        <v>106.77777777777797</v>
      </c>
      <c r="AH6" s="81" t="s">
        <v>154</v>
      </c>
      <c r="AI6" s="82">
        <f>O37</f>
        <v>5440</v>
      </c>
      <c r="AJ6" s="78"/>
      <c r="AK6" s="78">
        <f>AI6*AI8</f>
        <v>617532.48000000033</v>
      </c>
      <c r="AL6" s="78"/>
      <c r="AM6" s="78">
        <f>AI5*AI8</f>
        <v>3632.5440000000017</v>
      </c>
      <c r="AN6" s="83">
        <f>AK8/AM8</f>
        <v>7.2886344248294828</v>
      </c>
      <c r="AP6" s="76" t="s">
        <v>183</v>
      </c>
      <c r="AQ6" s="83">
        <f>AB37/31</f>
        <v>6.1447580645161244E-3</v>
      </c>
    </row>
    <row r="7" spans="1:43" s="10" customFormat="1">
      <c r="A7" s="56">
        <v>4</v>
      </c>
      <c r="B7" s="57" t="s">
        <v>40</v>
      </c>
      <c r="C7" s="57" t="s">
        <v>41</v>
      </c>
      <c r="D7" s="58" t="s">
        <v>42</v>
      </c>
      <c r="E7" s="59">
        <v>1988</v>
      </c>
      <c r="F7" s="63">
        <f t="shared" ca="1" si="1"/>
        <v>29</v>
      </c>
      <c r="G7" s="60">
        <v>1.83</v>
      </c>
      <c r="H7" s="60">
        <v>76.400000000000006</v>
      </c>
      <c r="I7" s="60">
        <f t="shared" si="0"/>
        <v>22.813461136492577</v>
      </c>
      <c r="J7" s="60" t="str">
        <f t="shared" si="2"/>
        <v>normal</v>
      </c>
      <c r="K7" s="58">
        <v>18</v>
      </c>
      <c r="L7" s="58">
        <v>154</v>
      </c>
      <c r="M7" s="58">
        <v>154</v>
      </c>
      <c r="N7" s="58">
        <v>156</v>
      </c>
      <c r="O7" s="60">
        <f t="shared" si="3"/>
        <v>154.66666666666666</v>
      </c>
      <c r="P7" s="57"/>
      <c r="Q7" s="61">
        <f t="shared" si="4"/>
        <v>3.3489000000000004</v>
      </c>
      <c r="R7" s="57">
        <f t="shared" si="5"/>
        <v>283.04000000000002</v>
      </c>
      <c r="S7" s="61">
        <f t="shared" si="6"/>
        <v>23921.777777777774</v>
      </c>
      <c r="T7" s="57"/>
      <c r="U7" s="57">
        <f t="shared" si="7"/>
        <v>164.7209</v>
      </c>
      <c r="V7" s="61">
        <f>O7-U7</f>
        <v>-10.054233333333343</v>
      </c>
      <c r="W7" s="60">
        <f t="shared" si="8"/>
        <v>101.08760792111131</v>
      </c>
      <c r="X7" s="57"/>
      <c r="Y7" s="57"/>
      <c r="Z7" s="57">
        <v>1.8818750000000006</v>
      </c>
      <c r="AA7" s="61">
        <f t="shared" si="9"/>
        <v>-5.187500000000056E-2</v>
      </c>
      <c r="AB7" s="57">
        <f t="shared" si="10"/>
        <v>2.6910156250000579E-3</v>
      </c>
      <c r="AC7" s="57"/>
      <c r="AD7" s="57">
        <v>170</v>
      </c>
      <c r="AE7" s="61">
        <f t="shared" si="11"/>
        <v>-15.333333333333343</v>
      </c>
      <c r="AF7" s="62">
        <f t="shared" si="12"/>
        <v>235.1111111111114</v>
      </c>
      <c r="AH7" s="81" t="s">
        <v>155</v>
      </c>
      <c r="AI7" s="82">
        <f>G37</f>
        <v>60.22000000000002</v>
      </c>
      <c r="AJ7" s="78"/>
      <c r="AK7" s="39">
        <f>AI7*AI9</f>
        <v>617488.05140000035</v>
      </c>
      <c r="AL7" s="78"/>
      <c r="AM7" s="40">
        <f>AI10</f>
        <v>3626.4484000000025</v>
      </c>
      <c r="AN7" s="83"/>
      <c r="AP7" s="76" t="s">
        <v>184</v>
      </c>
      <c r="AQ7" s="83">
        <f>31/30</f>
        <v>1.0333333333333334</v>
      </c>
    </row>
    <row r="8" spans="1:43" s="10" customFormat="1">
      <c r="A8" s="56">
        <v>5</v>
      </c>
      <c r="B8" s="57" t="s">
        <v>43</v>
      </c>
      <c r="C8" s="57" t="s">
        <v>44</v>
      </c>
      <c r="D8" s="58" t="s">
        <v>45</v>
      </c>
      <c r="E8" s="59">
        <v>1993</v>
      </c>
      <c r="F8" s="63">
        <f t="shared" ca="1" si="1"/>
        <v>24</v>
      </c>
      <c r="G8" s="60">
        <v>1.85</v>
      </c>
      <c r="H8" s="60">
        <v>81.8</v>
      </c>
      <c r="I8" s="60">
        <f t="shared" si="0"/>
        <v>23.900657414170926</v>
      </c>
      <c r="J8" s="60" t="str">
        <f t="shared" si="2"/>
        <v>normal</v>
      </c>
      <c r="K8" s="58">
        <v>7</v>
      </c>
      <c r="L8" s="58">
        <v>171</v>
      </c>
      <c r="M8" s="58">
        <v>171</v>
      </c>
      <c r="N8" s="58">
        <v>170</v>
      </c>
      <c r="O8" s="60">
        <f t="shared" si="3"/>
        <v>170.66666666666666</v>
      </c>
      <c r="P8" s="57"/>
      <c r="Q8" s="61">
        <f t="shared" si="4"/>
        <v>3.4225000000000003</v>
      </c>
      <c r="R8" s="57">
        <f t="shared" si="5"/>
        <v>315.73333333333335</v>
      </c>
      <c r="S8" s="61">
        <f t="shared" si="6"/>
        <v>29127.111111111109</v>
      </c>
      <c r="T8" s="57"/>
      <c r="U8" s="57">
        <f t="shared" si="7"/>
        <v>167.48750000000001</v>
      </c>
      <c r="V8" s="61">
        <f>O8-U8</f>
        <v>3.1791666666666458</v>
      </c>
      <c r="W8" s="60">
        <f t="shared" si="8"/>
        <v>10.107100694444313</v>
      </c>
      <c r="X8" s="57"/>
      <c r="Y8" s="57"/>
      <c r="Z8" s="57">
        <v>1.8818750000000006</v>
      </c>
      <c r="AA8" s="61">
        <f t="shared" si="9"/>
        <v>-3.1875000000000542E-2</v>
      </c>
      <c r="AB8" s="57">
        <f t="shared" si="10"/>
        <v>1.0160156250000345E-3</v>
      </c>
      <c r="AC8" s="57"/>
      <c r="AD8" s="57">
        <v>170</v>
      </c>
      <c r="AE8" s="61">
        <f t="shared" si="11"/>
        <v>0.66666666666665719</v>
      </c>
      <c r="AF8" s="62">
        <f t="shared" si="12"/>
        <v>0.44444444444443182</v>
      </c>
      <c r="AH8" s="81" t="s">
        <v>156</v>
      </c>
      <c r="AI8" s="82">
        <f>Q37</f>
        <v>113.51700000000005</v>
      </c>
      <c r="AJ8" s="78"/>
      <c r="AK8" s="78">
        <f>AK6-AK7</f>
        <v>44.428599999984726</v>
      </c>
      <c r="AL8" s="78"/>
      <c r="AM8" s="82">
        <f>AM6-AM7</f>
        <v>6.0955999999991946</v>
      </c>
      <c r="AN8" s="83"/>
      <c r="AP8" s="76"/>
      <c r="AQ8" s="83">
        <f>AN9^2</f>
        <v>7475.7407856781747</v>
      </c>
    </row>
    <row r="9" spans="1:43" s="10" customFormat="1">
      <c r="A9" s="56">
        <v>6</v>
      </c>
      <c r="B9" s="57" t="s">
        <v>46</v>
      </c>
      <c r="C9" s="57" t="s">
        <v>47</v>
      </c>
      <c r="D9" s="58" t="s">
        <v>48</v>
      </c>
      <c r="E9" s="59">
        <v>1988</v>
      </c>
      <c r="F9" s="63">
        <f t="shared" ca="1" si="1"/>
        <v>29</v>
      </c>
      <c r="G9" s="60">
        <v>1.98</v>
      </c>
      <c r="H9" s="60">
        <v>97.3</v>
      </c>
      <c r="I9" s="60">
        <f t="shared" si="0"/>
        <v>24.818896031017243</v>
      </c>
      <c r="J9" s="60" t="str">
        <f t="shared" si="2"/>
        <v>normal</v>
      </c>
      <c r="K9" s="58">
        <v>30</v>
      </c>
      <c r="L9" s="58">
        <v>184</v>
      </c>
      <c r="M9" s="58">
        <v>175</v>
      </c>
      <c r="N9" s="58">
        <v>177</v>
      </c>
      <c r="O9" s="60">
        <f t="shared" si="3"/>
        <v>178.66666666666666</v>
      </c>
      <c r="P9" s="57"/>
      <c r="Q9" s="61">
        <f t="shared" si="4"/>
        <v>3.9203999999999999</v>
      </c>
      <c r="R9" s="57">
        <f t="shared" si="5"/>
        <v>353.76</v>
      </c>
      <c r="S9" s="61">
        <f t="shared" si="6"/>
        <v>31921.777777777774</v>
      </c>
      <c r="T9" s="57"/>
      <c r="U9" s="57">
        <f t="shared" si="7"/>
        <v>179.78640000000001</v>
      </c>
      <c r="V9" s="61">
        <f>O9-U9</f>
        <v>-1.1197333333333575</v>
      </c>
      <c r="W9" s="60">
        <f t="shared" si="8"/>
        <v>1.2538027377778318</v>
      </c>
      <c r="X9" s="57"/>
      <c r="Y9" s="57"/>
      <c r="Z9" s="57">
        <v>1.8818750000000006</v>
      </c>
      <c r="AA9" s="61">
        <f t="shared" si="9"/>
        <v>9.8124999999999352E-2</v>
      </c>
      <c r="AB9" s="57">
        <f t="shared" si="10"/>
        <v>9.628515624999872E-3</v>
      </c>
      <c r="AC9" s="57"/>
      <c r="AD9" s="57">
        <v>170</v>
      </c>
      <c r="AE9" s="61">
        <f t="shared" si="11"/>
        <v>8.6666666666666572</v>
      </c>
      <c r="AF9" s="62">
        <f t="shared" si="12"/>
        <v>75.111111111110944</v>
      </c>
      <c r="AH9" s="81" t="s">
        <v>157</v>
      </c>
      <c r="AI9" s="82">
        <f>R37</f>
        <v>10253.870000000003</v>
      </c>
      <c r="AJ9" s="78"/>
      <c r="AK9" s="78"/>
      <c r="AL9" s="78"/>
      <c r="AM9" s="97" t="s">
        <v>161</v>
      </c>
      <c r="AN9" s="98">
        <f>AN10</f>
        <v>86.462366297009098</v>
      </c>
      <c r="AP9" s="76"/>
      <c r="AQ9" s="83">
        <f>AQ5-(AQ8*AQ6)</f>
        <v>36.687037432950468</v>
      </c>
    </row>
    <row r="10" spans="1:43" s="10" customFormat="1">
      <c r="A10" s="56">
        <v>7</v>
      </c>
      <c r="B10" s="57" t="s">
        <v>49</v>
      </c>
      <c r="C10" s="57" t="s">
        <v>50</v>
      </c>
      <c r="D10" s="58" t="s">
        <v>51</v>
      </c>
      <c r="E10" s="59">
        <v>1990</v>
      </c>
      <c r="F10" s="63">
        <f t="shared" ca="1" si="1"/>
        <v>27</v>
      </c>
      <c r="G10" s="60">
        <v>1.8</v>
      </c>
      <c r="H10" s="60">
        <v>68.2</v>
      </c>
      <c r="I10" s="60">
        <f t="shared" si="0"/>
        <v>21.049382716049383</v>
      </c>
      <c r="J10" s="60" t="str">
        <f t="shared" si="2"/>
        <v>normal</v>
      </c>
      <c r="K10" s="58">
        <v>12</v>
      </c>
      <c r="L10" s="58">
        <v>165</v>
      </c>
      <c r="M10" s="58">
        <v>165</v>
      </c>
      <c r="N10" s="58">
        <v>159</v>
      </c>
      <c r="O10" s="60">
        <f t="shared" si="3"/>
        <v>163</v>
      </c>
      <c r="P10" s="57"/>
      <c r="Q10" s="61">
        <f t="shared" si="4"/>
        <v>3.24</v>
      </c>
      <c r="R10" s="57">
        <f t="shared" si="5"/>
        <v>293.40000000000003</v>
      </c>
      <c r="S10" s="61">
        <f t="shared" si="6"/>
        <v>26569</v>
      </c>
      <c r="T10" s="57"/>
      <c r="U10" s="57">
        <f t="shared" si="7"/>
        <v>160.542</v>
      </c>
      <c r="V10" s="61">
        <f>O10-U10</f>
        <v>2.4579999999999984</v>
      </c>
      <c r="W10" s="60">
        <f t="shared" si="8"/>
        <v>6.0417639999999926</v>
      </c>
      <c r="X10" s="57"/>
      <c r="Y10" s="57"/>
      <c r="Z10" s="57">
        <v>1.8818750000000006</v>
      </c>
      <c r="AA10" s="61">
        <f t="shared" si="9"/>
        <v>-8.1875000000000586E-2</v>
      </c>
      <c r="AB10" s="57">
        <f t="shared" si="10"/>
        <v>6.7035156250000961E-3</v>
      </c>
      <c r="AC10" s="57"/>
      <c r="AD10" s="57">
        <v>170</v>
      </c>
      <c r="AE10" s="61">
        <f t="shared" si="11"/>
        <v>-7</v>
      </c>
      <c r="AF10" s="62">
        <f t="shared" si="12"/>
        <v>49</v>
      </c>
      <c r="AH10" s="81" t="s">
        <v>158</v>
      </c>
      <c r="AI10" s="82">
        <f>AI7^2</f>
        <v>3626.4484000000025</v>
      </c>
      <c r="AJ10" s="78"/>
      <c r="AK10" s="78">
        <f>AI5*AI9</f>
        <v>328123.84000000008</v>
      </c>
      <c r="AL10" s="78"/>
      <c r="AM10" s="82">
        <f>AM8</f>
        <v>6.0955999999991946</v>
      </c>
      <c r="AN10" s="83">
        <f>AK12/AM10</f>
        <v>86.462366297009098</v>
      </c>
      <c r="AP10" s="106" t="s">
        <v>186</v>
      </c>
      <c r="AQ10" s="98">
        <f>(AQ5-AQ9)/AQ5</f>
        <v>0.55597416953873091</v>
      </c>
    </row>
    <row r="11" spans="1:43" s="10" customFormat="1" ht="15.75" thickBot="1">
      <c r="A11" s="56">
        <v>8</v>
      </c>
      <c r="B11" s="57" t="s">
        <v>52</v>
      </c>
      <c r="C11" s="57" t="s">
        <v>53</v>
      </c>
      <c r="D11" s="58" t="s">
        <v>54</v>
      </c>
      <c r="E11" s="59">
        <v>1990</v>
      </c>
      <c r="F11" s="63">
        <f t="shared" ca="1" si="1"/>
        <v>27</v>
      </c>
      <c r="G11" s="60">
        <v>1.96</v>
      </c>
      <c r="H11" s="60">
        <v>98.2</v>
      </c>
      <c r="I11" s="60">
        <f t="shared" si="0"/>
        <v>25.562265722615578</v>
      </c>
      <c r="J11" s="60" t="str">
        <f t="shared" si="2"/>
        <v>overweight</v>
      </c>
      <c r="K11" s="58">
        <v>6</v>
      </c>
      <c r="L11" s="58">
        <v>187</v>
      </c>
      <c r="M11" s="58">
        <v>187</v>
      </c>
      <c r="N11" s="58">
        <v>193</v>
      </c>
      <c r="O11" s="60">
        <f t="shared" si="3"/>
        <v>189</v>
      </c>
      <c r="P11" s="57"/>
      <c r="Q11" s="61">
        <f t="shared" si="4"/>
        <v>3.8415999999999997</v>
      </c>
      <c r="R11" s="57">
        <f t="shared" si="5"/>
        <v>370.44</v>
      </c>
      <c r="S11" s="61">
        <f t="shared" si="6"/>
        <v>35721</v>
      </c>
      <c r="T11" s="57"/>
      <c r="U11" s="57">
        <f t="shared" si="7"/>
        <v>178.8468</v>
      </c>
      <c r="V11" s="61">
        <f>O11-U11</f>
        <v>10.153199999999998</v>
      </c>
      <c r="W11" s="60">
        <f t="shared" si="8"/>
        <v>103.08747023999996</v>
      </c>
      <c r="X11" s="57"/>
      <c r="Y11" s="57"/>
      <c r="Z11" s="57">
        <v>1.8818750000000006</v>
      </c>
      <c r="AA11" s="61">
        <f t="shared" si="9"/>
        <v>7.8124999999999334E-2</v>
      </c>
      <c r="AB11" s="57">
        <f t="shared" si="10"/>
        <v>6.1035156249998959E-3</v>
      </c>
      <c r="AC11" s="57"/>
      <c r="AD11" s="57">
        <v>170</v>
      </c>
      <c r="AE11" s="61">
        <f t="shared" si="11"/>
        <v>19</v>
      </c>
      <c r="AF11" s="62">
        <f t="shared" si="12"/>
        <v>361</v>
      </c>
      <c r="AH11" s="76"/>
      <c r="AI11" s="78"/>
      <c r="AJ11" s="78"/>
      <c r="AK11" s="78">
        <f>AI6*AI7</f>
        <v>327596.8000000001</v>
      </c>
      <c r="AL11" s="78"/>
      <c r="AM11" s="78"/>
      <c r="AN11" s="83"/>
      <c r="AP11" s="84" t="s">
        <v>185</v>
      </c>
      <c r="AQ11" s="96">
        <f>SQRT(AQ10)</f>
        <v>0.74563675441781363</v>
      </c>
    </row>
    <row r="12" spans="1:43" s="10" customFormat="1">
      <c r="A12" s="56">
        <v>9</v>
      </c>
      <c r="B12" s="57" t="s">
        <v>55</v>
      </c>
      <c r="C12" s="57" t="s">
        <v>56</v>
      </c>
      <c r="D12" s="58" t="s">
        <v>42</v>
      </c>
      <c r="E12" s="59">
        <v>1986</v>
      </c>
      <c r="F12" s="63">
        <f t="shared" ca="1" si="1"/>
        <v>31</v>
      </c>
      <c r="G12" s="60">
        <v>1.85</v>
      </c>
      <c r="H12" s="60">
        <v>85.5</v>
      </c>
      <c r="I12" s="60">
        <f t="shared" si="0"/>
        <v>24.981738495252007</v>
      </c>
      <c r="J12" s="60" t="str">
        <f t="shared" si="2"/>
        <v>normal</v>
      </c>
      <c r="K12" s="58">
        <v>4</v>
      </c>
      <c r="L12" s="58">
        <v>173</v>
      </c>
      <c r="M12" s="58">
        <v>173</v>
      </c>
      <c r="N12" s="58">
        <v>173</v>
      </c>
      <c r="O12" s="60">
        <f t="shared" si="3"/>
        <v>173</v>
      </c>
      <c r="P12" s="57"/>
      <c r="Q12" s="61">
        <f t="shared" si="4"/>
        <v>3.4225000000000003</v>
      </c>
      <c r="R12" s="57">
        <f t="shared" si="5"/>
        <v>320.05</v>
      </c>
      <c r="S12" s="61">
        <f t="shared" si="6"/>
        <v>29929</v>
      </c>
      <c r="T12" s="57"/>
      <c r="U12" s="57">
        <f t="shared" si="7"/>
        <v>168.56049999999999</v>
      </c>
      <c r="V12" s="61">
        <f>O12-U12</f>
        <v>4.4395000000000095</v>
      </c>
      <c r="W12" s="60">
        <f t="shared" si="8"/>
        <v>19.709160250000085</v>
      </c>
      <c r="X12" s="57"/>
      <c r="Y12" s="57"/>
      <c r="Z12" s="57">
        <v>1.8818750000000006</v>
      </c>
      <c r="AA12" s="61">
        <f t="shared" si="9"/>
        <v>-3.1875000000000542E-2</v>
      </c>
      <c r="AB12" s="57">
        <f t="shared" si="10"/>
        <v>1.0160156250000345E-3</v>
      </c>
      <c r="AC12" s="57"/>
      <c r="AD12" s="57">
        <v>170</v>
      </c>
      <c r="AE12" s="61">
        <f t="shared" si="11"/>
        <v>3</v>
      </c>
      <c r="AF12" s="62">
        <f t="shared" si="12"/>
        <v>9</v>
      </c>
      <c r="AH12" s="76"/>
      <c r="AI12" s="78"/>
      <c r="AJ12" s="78"/>
      <c r="AK12" s="78">
        <f>AK10-AK11</f>
        <v>527.03999999997905</v>
      </c>
      <c r="AL12" s="78"/>
      <c r="AM12" s="78"/>
      <c r="AN12" s="83"/>
    </row>
    <row r="13" spans="1:43" s="10" customFormat="1">
      <c r="A13" s="56">
        <v>10</v>
      </c>
      <c r="B13" s="57" t="s">
        <v>57</v>
      </c>
      <c r="C13" s="57" t="s">
        <v>58</v>
      </c>
      <c r="D13" s="58" t="s">
        <v>59</v>
      </c>
      <c r="E13" s="59">
        <v>1988</v>
      </c>
      <c r="F13" s="63">
        <f t="shared" ca="1" si="1"/>
        <v>29</v>
      </c>
      <c r="G13" s="60">
        <v>1.98</v>
      </c>
      <c r="H13" s="60">
        <v>89.1</v>
      </c>
      <c r="I13" s="60">
        <f t="shared" si="0"/>
        <v>22.727272727272727</v>
      </c>
      <c r="J13" s="60" t="str">
        <f t="shared" si="2"/>
        <v>normal</v>
      </c>
      <c r="K13" s="58">
        <v>8</v>
      </c>
      <c r="L13" s="58">
        <v>179</v>
      </c>
      <c r="M13" s="58">
        <v>177</v>
      </c>
      <c r="N13" s="58">
        <v>174</v>
      </c>
      <c r="O13" s="60">
        <f t="shared" si="3"/>
        <v>176.66666666666666</v>
      </c>
      <c r="P13" s="57"/>
      <c r="Q13" s="61">
        <f t="shared" si="4"/>
        <v>3.9203999999999999</v>
      </c>
      <c r="R13" s="57">
        <f t="shared" si="5"/>
        <v>349.79999999999995</v>
      </c>
      <c r="S13" s="61">
        <f t="shared" si="6"/>
        <v>31211.111111111109</v>
      </c>
      <c r="T13" s="57"/>
      <c r="U13" s="57">
        <f t="shared" si="7"/>
        <v>177.4084</v>
      </c>
      <c r="V13" s="61">
        <f>O13-U13</f>
        <v>-0.74173333333334313</v>
      </c>
      <c r="W13" s="60">
        <f t="shared" si="8"/>
        <v>0.55016833777779228</v>
      </c>
      <c r="X13" s="57"/>
      <c r="Y13" s="57"/>
      <c r="Z13" s="57">
        <v>1.8818750000000006</v>
      </c>
      <c r="AA13" s="61">
        <f t="shared" si="9"/>
        <v>9.8124999999999352E-2</v>
      </c>
      <c r="AB13" s="57">
        <f t="shared" si="10"/>
        <v>9.628515624999872E-3</v>
      </c>
      <c r="AC13" s="57"/>
      <c r="AD13" s="57">
        <v>170</v>
      </c>
      <c r="AE13" s="61">
        <f t="shared" si="11"/>
        <v>6.6666666666666572</v>
      </c>
      <c r="AF13" s="62">
        <f t="shared" si="12"/>
        <v>44.444444444444315</v>
      </c>
      <c r="AH13" s="76"/>
      <c r="AI13" s="78"/>
      <c r="AJ13" s="78"/>
      <c r="AK13" s="78"/>
      <c r="AL13" s="78"/>
      <c r="AM13" s="78"/>
      <c r="AN13" s="83"/>
    </row>
    <row r="14" spans="1:43" s="10" customFormat="1" ht="15.75" thickBot="1">
      <c r="A14" s="56">
        <v>11</v>
      </c>
      <c r="B14" s="57" t="s">
        <v>60</v>
      </c>
      <c r="C14" s="57" t="s">
        <v>61</v>
      </c>
      <c r="D14" s="58" t="s">
        <v>62</v>
      </c>
      <c r="E14" s="59">
        <v>1992</v>
      </c>
      <c r="F14" s="63">
        <f t="shared" ca="1" si="1"/>
        <v>25</v>
      </c>
      <c r="G14" s="60">
        <v>1.85</v>
      </c>
      <c r="H14" s="60">
        <v>79.099999999999994</v>
      </c>
      <c r="I14" s="60">
        <f t="shared" si="0"/>
        <v>23.111760409057702</v>
      </c>
      <c r="J14" s="60" t="str">
        <f t="shared" si="2"/>
        <v>normal</v>
      </c>
      <c r="K14" s="58">
        <v>63</v>
      </c>
      <c r="L14" s="58">
        <v>151</v>
      </c>
      <c r="M14" s="58">
        <v>151</v>
      </c>
      <c r="N14" s="58">
        <v>165</v>
      </c>
      <c r="O14" s="60">
        <f t="shared" si="3"/>
        <v>155.66666666666666</v>
      </c>
      <c r="P14" s="57"/>
      <c r="Q14" s="61">
        <f t="shared" si="4"/>
        <v>3.4225000000000003</v>
      </c>
      <c r="R14" s="57">
        <f t="shared" si="5"/>
        <v>287.98333333333335</v>
      </c>
      <c r="S14" s="61">
        <f t="shared" si="6"/>
        <v>24232.111111111109</v>
      </c>
      <c r="T14" s="57"/>
      <c r="U14" s="57">
        <f t="shared" si="7"/>
        <v>166.7045</v>
      </c>
      <c r="V14" s="61">
        <f>O14-U14</f>
        <v>-11.037833333333339</v>
      </c>
      <c r="W14" s="60">
        <f t="shared" si="8"/>
        <v>121.83376469444457</v>
      </c>
      <c r="X14" s="57"/>
      <c r="Y14" s="57"/>
      <c r="Z14" s="57">
        <v>1.8818750000000006</v>
      </c>
      <c r="AA14" s="61">
        <f t="shared" si="9"/>
        <v>-3.1875000000000542E-2</v>
      </c>
      <c r="AB14" s="57">
        <f t="shared" si="10"/>
        <v>1.0160156250000345E-3</v>
      </c>
      <c r="AC14" s="57"/>
      <c r="AD14" s="57">
        <v>170</v>
      </c>
      <c r="AE14" s="61">
        <f t="shared" si="11"/>
        <v>-14.333333333333343</v>
      </c>
      <c r="AF14" s="62">
        <f t="shared" si="12"/>
        <v>205.44444444444471</v>
      </c>
      <c r="AH14" s="84"/>
      <c r="AI14" s="85"/>
      <c r="AJ14" s="85"/>
      <c r="AK14" s="103" t="s">
        <v>146</v>
      </c>
      <c r="AL14" s="104" t="s">
        <v>134</v>
      </c>
      <c r="AM14" s="104" t="s">
        <v>187</v>
      </c>
      <c r="AN14" s="105"/>
    </row>
    <row r="15" spans="1:43" s="10" customFormat="1" ht="15.75" thickBot="1">
      <c r="A15" s="56">
        <v>12</v>
      </c>
      <c r="B15" s="57" t="s">
        <v>63</v>
      </c>
      <c r="C15" s="57" t="s">
        <v>64</v>
      </c>
      <c r="D15" s="58" t="s">
        <v>65</v>
      </c>
      <c r="E15" s="59">
        <v>1985</v>
      </c>
      <c r="F15" s="63">
        <f t="shared" ca="1" si="1"/>
        <v>32</v>
      </c>
      <c r="G15" s="60">
        <v>1.83</v>
      </c>
      <c r="H15" s="60">
        <v>81.400000000000006</v>
      </c>
      <c r="I15" s="60">
        <f t="shared" si="0"/>
        <v>24.306488697781358</v>
      </c>
      <c r="J15" s="60" t="str">
        <f t="shared" si="2"/>
        <v>normal</v>
      </c>
      <c r="K15" s="58">
        <v>3</v>
      </c>
      <c r="L15" s="58">
        <v>165</v>
      </c>
      <c r="M15" s="58">
        <v>176</v>
      </c>
      <c r="N15" s="58">
        <v>168</v>
      </c>
      <c r="O15" s="60">
        <f t="shared" si="3"/>
        <v>169.66666666666666</v>
      </c>
      <c r="P15" s="57"/>
      <c r="Q15" s="61">
        <f t="shared" si="4"/>
        <v>3.3489000000000004</v>
      </c>
      <c r="R15" s="57">
        <f t="shared" si="5"/>
        <v>310.49</v>
      </c>
      <c r="S15" s="61">
        <f t="shared" si="6"/>
        <v>28786.777777777774</v>
      </c>
      <c r="T15" s="57"/>
      <c r="U15" s="57">
        <f t="shared" si="7"/>
        <v>166.17089999999999</v>
      </c>
      <c r="V15" s="61">
        <f>O15-U15</f>
        <v>3.4957666666666682</v>
      </c>
      <c r="W15" s="60">
        <f t="shared" si="8"/>
        <v>12.220384587777788</v>
      </c>
      <c r="X15" s="57"/>
      <c r="Y15" s="57"/>
      <c r="Z15" s="57">
        <v>1.8818750000000006</v>
      </c>
      <c r="AA15" s="61">
        <f t="shared" si="9"/>
        <v>-5.187500000000056E-2</v>
      </c>
      <c r="AB15" s="57">
        <f t="shared" si="10"/>
        <v>2.6910156250000579E-3</v>
      </c>
      <c r="AC15" s="57"/>
      <c r="AD15" s="57">
        <v>170</v>
      </c>
      <c r="AE15" s="61">
        <f t="shared" si="11"/>
        <v>-0.33333333333334281</v>
      </c>
      <c r="AF15" s="62">
        <f t="shared" si="12"/>
        <v>0.11111111111111743</v>
      </c>
    </row>
    <row r="16" spans="1:43" s="10" customFormat="1">
      <c r="A16" s="56">
        <v>13</v>
      </c>
      <c r="B16" s="57" t="s">
        <v>66</v>
      </c>
      <c r="C16" s="57" t="s">
        <v>67</v>
      </c>
      <c r="D16" s="58" t="s">
        <v>68</v>
      </c>
      <c r="E16" s="59">
        <v>1987</v>
      </c>
      <c r="F16" s="63">
        <f t="shared" ca="1" si="1"/>
        <v>30</v>
      </c>
      <c r="G16" s="60">
        <v>1.88</v>
      </c>
      <c r="H16" s="60">
        <v>77.3</v>
      </c>
      <c r="I16" s="60">
        <f t="shared" si="0"/>
        <v>21.870755998189228</v>
      </c>
      <c r="J16" s="60" t="str">
        <f t="shared" si="2"/>
        <v>normal</v>
      </c>
      <c r="K16" s="58">
        <v>2</v>
      </c>
      <c r="L16" s="58">
        <v>176</v>
      </c>
      <c r="M16" s="58">
        <v>172</v>
      </c>
      <c r="N16" s="58">
        <v>177</v>
      </c>
      <c r="O16" s="60">
        <f t="shared" si="3"/>
        <v>175</v>
      </c>
      <c r="P16" s="57"/>
      <c r="Q16" s="61">
        <f t="shared" si="4"/>
        <v>3.5343999999999998</v>
      </c>
      <c r="R16" s="57">
        <f t="shared" si="5"/>
        <v>329</v>
      </c>
      <c r="S16" s="61">
        <f t="shared" si="6"/>
        <v>30625</v>
      </c>
      <c r="T16" s="57"/>
      <c r="U16" s="57">
        <f t="shared" si="7"/>
        <v>167.98339999999999</v>
      </c>
      <c r="V16" s="61">
        <f>O16-U16</f>
        <v>7.0166000000000111</v>
      </c>
      <c r="W16" s="60">
        <f t="shared" si="8"/>
        <v>49.232675560000153</v>
      </c>
      <c r="X16" s="57"/>
      <c r="Y16" s="57"/>
      <c r="Z16" s="57">
        <v>1.8818750000000006</v>
      </c>
      <c r="AA16" s="61">
        <f t="shared" si="9"/>
        <v>-1.8750000000007372E-3</v>
      </c>
      <c r="AB16" s="57">
        <f t="shared" si="10"/>
        <v>3.5156250000027646E-6</v>
      </c>
      <c r="AC16" s="57"/>
      <c r="AD16" s="57">
        <v>170</v>
      </c>
      <c r="AE16" s="61">
        <f t="shared" si="11"/>
        <v>5</v>
      </c>
      <c r="AF16" s="62">
        <f t="shared" si="12"/>
        <v>25</v>
      </c>
      <c r="AH16" s="107" t="s">
        <v>164</v>
      </c>
      <c r="AI16" s="108"/>
      <c r="AJ16" s="108"/>
      <c r="AK16" s="108"/>
      <c r="AL16" s="108"/>
      <c r="AM16" s="109"/>
      <c r="AN16" s="89"/>
    </row>
    <row r="17" spans="1:39" s="10" customFormat="1">
      <c r="A17" s="56">
        <v>14</v>
      </c>
      <c r="B17" s="57" t="s">
        <v>69</v>
      </c>
      <c r="C17" s="57" t="s">
        <v>70</v>
      </c>
      <c r="D17" s="58" t="s">
        <v>71</v>
      </c>
      <c r="E17" s="59">
        <v>1996</v>
      </c>
      <c r="F17" s="63">
        <f t="shared" ca="1" si="1"/>
        <v>21</v>
      </c>
      <c r="G17" s="60">
        <v>1.85</v>
      </c>
      <c r="H17" s="60">
        <v>83.2</v>
      </c>
      <c r="I17" s="60">
        <f t="shared" si="0"/>
        <v>24.309715120525929</v>
      </c>
      <c r="J17" s="60" t="str">
        <f t="shared" si="2"/>
        <v>normal</v>
      </c>
      <c r="K17" s="58">
        <v>67</v>
      </c>
      <c r="L17" s="58">
        <v>175</v>
      </c>
      <c r="M17" s="58">
        <v>164</v>
      </c>
      <c r="N17" s="58">
        <v>172</v>
      </c>
      <c r="O17" s="60">
        <f t="shared" si="3"/>
        <v>170.33333333333334</v>
      </c>
      <c r="P17" s="57"/>
      <c r="Q17" s="61">
        <f t="shared" si="4"/>
        <v>3.4225000000000003</v>
      </c>
      <c r="R17" s="57">
        <f t="shared" si="5"/>
        <v>315.11666666666667</v>
      </c>
      <c r="S17" s="61">
        <f t="shared" si="6"/>
        <v>29013.444444444449</v>
      </c>
      <c r="T17" s="57"/>
      <c r="U17" s="57">
        <f t="shared" si="7"/>
        <v>167.89350000000002</v>
      </c>
      <c r="V17" s="61">
        <f>O17-U17</f>
        <v>2.4398333333333255</v>
      </c>
      <c r="W17" s="60">
        <f t="shared" si="8"/>
        <v>5.9527866944444066</v>
      </c>
      <c r="X17" s="57"/>
      <c r="Y17" s="57"/>
      <c r="Z17" s="57">
        <v>1.8818750000000006</v>
      </c>
      <c r="AA17" s="61">
        <f t="shared" si="9"/>
        <v>-3.1875000000000542E-2</v>
      </c>
      <c r="AB17" s="57">
        <f t="shared" si="10"/>
        <v>1.0160156250000345E-3</v>
      </c>
      <c r="AC17" s="57"/>
      <c r="AD17" s="57">
        <v>170</v>
      </c>
      <c r="AE17" s="61">
        <f t="shared" si="11"/>
        <v>0.33333333333334281</v>
      </c>
      <c r="AF17" s="62">
        <f t="shared" si="12"/>
        <v>0.11111111111111743</v>
      </c>
      <c r="AH17" s="81" t="s">
        <v>165</v>
      </c>
      <c r="AI17" s="82">
        <f>AI20^2</f>
        <v>29593600</v>
      </c>
      <c r="AJ17" s="78"/>
      <c r="AK17" s="78" t="s">
        <v>167</v>
      </c>
      <c r="AL17" s="78" t="s">
        <v>134</v>
      </c>
      <c r="AM17" s="83">
        <f>AI17/AI22</f>
        <v>924800</v>
      </c>
    </row>
    <row r="18" spans="1:39" s="10" customFormat="1">
      <c r="A18" s="56">
        <v>15</v>
      </c>
      <c r="B18" s="57" t="s">
        <v>72</v>
      </c>
      <c r="C18" s="57" t="s">
        <v>73</v>
      </c>
      <c r="D18" s="58" t="s">
        <v>74</v>
      </c>
      <c r="E18" s="59">
        <v>1987</v>
      </c>
      <c r="F18" s="63">
        <f t="shared" ca="1" si="1"/>
        <v>30</v>
      </c>
      <c r="G18" s="60">
        <v>1.91</v>
      </c>
      <c r="H18" s="60">
        <v>84.1</v>
      </c>
      <c r="I18" s="60">
        <f t="shared" si="0"/>
        <v>23.053096132233215</v>
      </c>
      <c r="J18" s="60" t="str">
        <f t="shared" si="2"/>
        <v>normal</v>
      </c>
      <c r="K18" s="58">
        <v>1</v>
      </c>
      <c r="L18" s="58">
        <v>166</v>
      </c>
      <c r="M18" s="58">
        <v>162</v>
      </c>
      <c r="N18" s="58">
        <v>160</v>
      </c>
      <c r="O18" s="60">
        <f t="shared" si="3"/>
        <v>162.66666666666666</v>
      </c>
      <c r="P18" s="57"/>
      <c r="Q18" s="61">
        <f t="shared" si="4"/>
        <v>3.6480999999999999</v>
      </c>
      <c r="R18" s="57">
        <f t="shared" si="5"/>
        <v>310.69333333333333</v>
      </c>
      <c r="S18" s="61">
        <f t="shared" si="6"/>
        <v>26460.444444444442</v>
      </c>
      <c r="T18" s="57"/>
      <c r="U18" s="57">
        <f t="shared" si="7"/>
        <v>171.75630000000001</v>
      </c>
      <c r="V18" s="61">
        <f>O18-U18</f>
        <v>-9.089633333333353</v>
      </c>
      <c r="W18" s="60">
        <f t="shared" si="8"/>
        <v>82.621434134444797</v>
      </c>
      <c r="X18" s="57"/>
      <c r="Y18" s="57"/>
      <c r="Z18" s="57">
        <v>1.8818750000000006</v>
      </c>
      <c r="AA18" s="61">
        <f t="shared" si="9"/>
        <v>2.8124999999999289E-2</v>
      </c>
      <c r="AB18" s="57">
        <f t="shared" si="10"/>
        <v>7.9101562499996004E-4</v>
      </c>
      <c r="AC18" s="57"/>
      <c r="AD18" s="57">
        <v>170</v>
      </c>
      <c r="AE18" s="61">
        <f t="shared" si="11"/>
        <v>-7.3333333333333428</v>
      </c>
      <c r="AF18" s="62">
        <f t="shared" si="12"/>
        <v>53.777777777777914</v>
      </c>
      <c r="AH18" s="81" t="s">
        <v>157</v>
      </c>
      <c r="AI18" s="82">
        <f>R37</f>
        <v>10253.870000000003</v>
      </c>
      <c r="AJ18" s="78"/>
      <c r="AK18" s="78" t="s">
        <v>168</v>
      </c>
      <c r="AL18" s="78" t="s">
        <v>134</v>
      </c>
      <c r="AM18" s="83">
        <f>(AI19*AI20)/AI22</f>
        <v>10237.400000000003</v>
      </c>
    </row>
    <row r="19" spans="1:39" s="10" customFormat="1">
      <c r="A19" s="56">
        <v>16</v>
      </c>
      <c r="B19" s="57" t="s">
        <v>75</v>
      </c>
      <c r="C19" s="57" t="s">
        <v>76</v>
      </c>
      <c r="D19" s="58" t="s">
        <v>48</v>
      </c>
      <c r="E19" s="59">
        <v>1992</v>
      </c>
      <c r="F19" s="63">
        <f t="shared" ca="1" si="1"/>
        <v>25</v>
      </c>
      <c r="G19" s="60">
        <v>1.7</v>
      </c>
      <c r="H19" s="60">
        <v>64.099999999999994</v>
      </c>
      <c r="I19" s="60">
        <f t="shared" si="0"/>
        <v>22.179930795847753</v>
      </c>
      <c r="J19" s="60" t="str">
        <f t="shared" si="2"/>
        <v>normal</v>
      </c>
      <c r="K19" s="58">
        <v>41</v>
      </c>
      <c r="L19" s="58">
        <v>164</v>
      </c>
      <c r="M19" s="58">
        <v>160</v>
      </c>
      <c r="N19" s="58">
        <v>156</v>
      </c>
      <c r="O19" s="60">
        <f t="shared" si="3"/>
        <v>160</v>
      </c>
      <c r="P19" s="57"/>
      <c r="Q19" s="61">
        <f t="shared" si="4"/>
        <v>2.8899999999999997</v>
      </c>
      <c r="R19" s="57">
        <f t="shared" si="5"/>
        <v>272</v>
      </c>
      <c r="S19" s="61">
        <f t="shared" si="6"/>
        <v>25600</v>
      </c>
      <c r="T19" s="57"/>
      <c r="U19" s="57">
        <f t="shared" si="7"/>
        <v>153.35</v>
      </c>
      <c r="V19" s="61">
        <f>O19-U19</f>
        <v>6.6500000000000057</v>
      </c>
      <c r="W19" s="60">
        <f t="shared" si="8"/>
        <v>44.222500000000075</v>
      </c>
      <c r="X19" s="57"/>
      <c r="Y19" s="57"/>
      <c r="Z19" s="57">
        <v>1.8818750000000006</v>
      </c>
      <c r="AA19" s="61">
        <f t="shared" si="9"/>
        <v>-0.18187500000000068</v>
      </c>
      <c r="AB19" s="57">
        <f t="shared" si="10"/>
        <v>3.3078515625000249E-2</v>
      </c>
      <c r="AC19" s="57"/>
      <c r="AD19" s="57">
        <v>170</v>
      </c>
      <c r="AE19" s="61">
        <f t="shared" si="11"/>
        <v>-10</v>
      </c>
      <c r="AF19" s="62">
        <f t="shared" si="12"/>
        <v>100</v>
      </c>
      <c r="AH19" s="81" t="s">
        <v>155</v>
      </c>
      <c r="AI19" s="82">
        <f>G37</f>
        <v>60.22000000000002</v>
      </c>
      <c r="AJ19" s="78"/>
      <c r="AK19" s="78"/>
      <c r="AL19" s="78"/>
      <c r="AM19" s="90">
        <f>AI18-AM18</f>
        <v>16.469999999999345</v>
      </c>
    </row>
    <row r="20" spans="1:39" s="10" customFormat="1">
      <c r="A20" s="56">
        <v>17</v>
      </c>
      <c r="B20" s="57" t="s">
        <v>77</v>
      </c>
      <c r="C20" s="57" t="s">
        <v>78</v>
      </c>
      <c r="D20" s="58" t="s">
        <v>79</v>
      </c>
      <c r="E20" s="59">
        <v>1986</v>
      </c>
      <c r="F20" s="63">
        <f t="shared" ca="1" si="1"/>
        <v>31</v>
      </c>
      <c r="G20" s="60">
        <v>2.0299999999999998</v>
      </c>
      <c r="H20" s="60">
        <v>89.1</v>
      </c>
      <c r="I20" s="60">
        <f t="shared" si="0"/>
        <v>21.621490451115051</v>
      </c>
      <c r="J20" s="60" t="str">
        <f t="shared" si="2"/>
        <v>normal</v>
      </c>
      <c r="K20" s="58">
        <v>56</v>
      </c>
      <c r="L20" s="58">
        <v>182</v>
      </c>
      <c r="M20" s="58">
        <v>190</v>
      </c>
      <c r="N20" s="58">
        <v>190</v>
      </c>
      <c r="O20" s="60">
        <f t="shared" si="3"/>
        <v>187.33333333333334</v>
      </c>
      <c r="P20" s="57"/>
      <c r="Q20" s="61">
        <f t="shared" si="4"/>
        <v>4.1208999999999989</v>
      </c>
      <c r="R20" s="57">
        <f t="shared" si="5"/>
        <v>380.28666666666663</v>
      </c>
      <c r="S20" s="61">
        <f t="shared" si="6"/>
        <v>35093.777777777781</v>
      </c>
      <c r="T20" s="57"/>
      <c r="U20" s="57">
        <f t="shared" si="7"/>
        <v>180.40989999999999</v>
      </c>
      <c r="V20" s="61">
        <f>O20-U20</f>
        <v>6.9234333333333495</v>
      </c>
      <c r="W20" s="60">
        <f t="shared" si="8"/>
        <v>47.933929121111333</v>
      </c>
      <c r="X20" s="57"/>
      <c r="Y20" s="57"/>
      <c r="Z20" s="57">
        <v>1.8818750000000006</v>
      </c>
      <c r="AA20" s="61">
        <f t="shared" si="9"/>
        <v>0.14812499999999917</v>
      </c>
      <c r="AB20" s="57">
        <f t="shared" si="10"/>
        <v>2.1941015624999755E-2</v>
      </c>
      <c r="AC20" s="57"/>
      <c r="AD20" s="57">
        <v>170</v>
      </c>
      <c r="AE20" s="61">
        <f t="shared" si="11"/>
        <v>17.333333333333343</v>
      </c>
      <c r="AF20" s="62">
        <f t="shared" si="12"/>
        <v>300.4444444444448</v>
      </c>
      <c r="AH20" s="81" t="s">
        <v>154</v>
      </c>
      <c r="AI20" s="82">
        <f>O37</f>
        <v>5440</v>
      </c>
      <c r="AJ20" s="78"/>
      <c r="AK20" s="78"/>
      <c r="AL20" s="78"/>
      <c r="AM20" s="83">
        <f>AN9*AM19</f>
        <v>1424.0351729116833</v>
      </c>
    </row>
    <row r="21" spans="1:39" s="10" customFormat="1">
      <c r="A21" s="56">
        <v>18</v>
      </c>
      <c r="B21" s="57" t="s">
        <v>80</v>
      </c>
      <c r="C21" s="57" t="s">
        <v>81</v>
      </c>
      <c r="D21" s="58" t="s">
        <v>82</v>
      </c>
      <c r="E21" s="59">
        <v>1991</v>
      </c>
      <c r="F21" s="63">
        <f t="shared" ca="1" si="1"/>
        <v>26</v>
      </c>
      <c r="G21" s="60">
        <v>1.91</v>
      </c>
      <c r="H21" s="60">
        <v>80</v>
      </c>
      <c r="I21" s="60">
        <f t="shared" si="0"/>
        <v>21.929223431375238</v>
      </c>
      <c r="J21" s="60" t="str">
        <f t="shared" si="2"/>
        <v>normal</v>
      </c>
      <c r="K21" s="58">
        <v>13</v>
      </c>
      <c r="L21" s="58">
        <v>173</v>
      </c>
      <c r="M21" s="58">
        <v>182</v>
      </c>
      <c r="N21" s="58">
        <v>176</v>
      </c>
      <c r="O21" s="60">
        <f t="shared" si="3"/>
        <v>177</v>
      </c>
      <c r="P21" s="57"/>
      <c r="Q21" s="61">
        <f t="shared" si="4"/>
        <v>3.6480999999999999</v>
      </c>
      <c r="R21" s="57">
        <f t="shared" si="5"/>
        <v>338.07</v>
      </c>
      <c r="S21" s="61">
        <f t="shared" si="6"/>
        <v>31329</v>
      </c>
      <c r="T21" s="57"/>
      <c r="U21" s="57">
        <f t="shared" si="7"/>
        <v>170.56729999999999</v>
      </c>
      <c r="V21" s="61">
        <f>O21-U21</f>
        <v>6.4327000000000112</v>
      </c>
      <c r="W21" s="60">
        <f t="shared" si="8"/>
        <v>41.379629290000146</v>
      </c>
      <c r="X21" s="57"/>
      <c r="Y21" s="57"/>
      <c r="Z21" s="57">
        <v>1.8818750000000006</v>
      </c>
      <c r="AA21" s="61">
        <f t="shared" si="9"/>
        <v>2.8124999999999289E-2</v>
      </c>
      <c r="AB21" s="57">
        <f t="shared" si="10"/>
        <v>7.9101562499996004E-4</v>
      </c>
      <c r="AC21" s="57"/>
      <c r="AD21" s="57">
        <v>170</v>
      </c>
      <c r="AE21" s="61">
        <f t="shared" si="11"/>
        <v>7</v>
      </c>
      <c r="AF21" s="62">
        <f t="shared" si="12"/>
        <v>49</v>
      </c>
      <c r="AH21" s="81" t="s">
        <v>166</v>
      </c>
      <c r="AI21" s="82">
        <f>S37</f>
        <v>927361.33333333326</v>
      </c>
      <c r="AJ21" s="78"/>
      <c r="AK21" s="78" t="s">
        <v>169</v>
      </c>
      <c r="AL21" s="78" t="s">
        <v>134</v>
      </c>
      <c r="AM21" s="90">
        <f>AI21-AM17-AM20</f>
        <v>1137.2981604215724</v>
      </c>
    </row>
    <row r="22" spans="1:39" s="10" customFormat="1">
      <c r="A22" s="56">
        <v>19</v>
      </c>
      <c r="B22" s="57" t="s">
        <v>83</v>
      </c>
      <c r="C22" s="57" t="s">
        <v>84</v>
      </c>
      <c r="D22" s="58" t="s">
        <v>85</v>
      </c>
      <c r="E22" s="59">
        <v>1986</v>
      </c>
      <c r="F22" s="63">
        <f t="shared" ca="1" si="1"/>
        <v>31</v>
      </c>
      <c r="G22" s="60">
        <v>1.85</v>
      </c>
      <c r="H22" s="60">
        <v>75</v>
      </c>
      <c r="I22" s="60">
        <f t="shared" si="0"/>
        <v>21.913805697589478</v>
      </c>
      <c r="J22" s="60" t="str">
        <f t="shared" si="2"/>
        <v>normal</v>
      </c>
      <c r="K22" s="58">
        <v>25</v>
      </c>
      <c r="L22" s="58">
        <v>163</v>
      </c>
      <c r="M22" s="58">
        <v>164</v>
      </c>
      <c r="N22" s="58">
        <v>163</v>
      </c>
      <c r="O22" s="60">
        <f t="shared" si="3"/>
        <v>163.33333333333334</v>
      </c>
      <c r="P22" s="57"/>
      <c r="Q22" s="61">
        <f t="shared" si="4"/>
        <v>3.4225000000000003</v>
      </c>
      <c r="R22" s="57">
        <f t="shared" si="5"/>
        <v>302.16666666666669</v>
      </c>
      <c r="S22" s="61">
        <f t="shared" si="6"/>
        <v>26677.777777777781</v>
      </c>
      <c r="T22" s="57"/>
      <c r="U22" s="57">
        <f t="shared" si="7"/>
        <v>165.5155</v>
      </c>
      <c r="V22" s="61">
        <f>O22-U22</f>
        <v>-2.1821666666666601</v>
      </c>
      <c r="W22" s="60">
        <f t="shared" si="8"/>
        <v>4.7618513611110824</v>
      </c>
      <c r="X22" s="57"/>
      <c r="Y22" s="57"/>
      <c r="Z22" s="57">
        <v>1.8818750000000006</v>
      </c>
      <c r="AA22" s="61">
        <f t="shared" si="9"/>
        <v>-3.1875000000000542E-2</v>
      </c>
      <c r="AB22" s="57">
        <f t="shared" si="10"/>
        <v>1.0160156250000345E-3</v>
      </c>
      <c r="AC22" s="57"/>
      <c r="AD22" s="57">
        <v>170</v>
      </c>
      <c r="AE22" s="61">
        <f t="shared" si="11"/>
        <v>-6.6666666666666572</v>
      </c>
      <c r="AF22" s="62">
        <f t="shared" si="12"/>
        <v>44.444444444444315</v>
      </c>
      <c r="AH22" s="81" t="s">
        <v>159</v>
      </c>
      <c r="AI22" s="78">
        <v>32</v>
      </c>
      <c r="AJ22" s="78"/>
      <c r="AK22" s="78" t="s">
        <v>170</v>
      </c>
      <c r="AL22" s="78" t="s">
        <v>134</v>
      </c>
      <c r="AM22" s="83">
        <f>AM17/AI23</f>
        <v>924800</v>
      </c>
    </row>
    <row r="23" spans="1:39" s="10" customFormat="1">
      <c r="A23" s="56">
        <v>20</v>
      </c>
      <c r="B23" s="57" t="s">
        <v>86</v>
      </c>
      <c r="C23" s="57" t="s">
        <v>87</v>
      </c>
      <c r="D23" s="58" t="s">
        <v>88</v>
      </c>
      <c r="E23" s="59">
        <v>1989</v>
      </c>
      <c r="F23" s="63">
        <f t="shared" ca="1" si="1"/>
        <v>28</v>
      </c>
      <c r="G23" s="60">
        <v>1.78</v>
      </c>
      <c r="H23" s="60">
        <v>75</v>
      </c>
      <c r="I23" s="60">
        <f t="shared" si="0"/>
        <v>23.671253629592222</v>
      </c>
      <c r="J23" s="60" t="str">
        <f t="shared" si="2"/>
        <v>normal</v>
      </c>
      <c r="K23" s="58">
        <v>9</v>
      </c>
      <c r="L23" s="58">
        <v>166</v>
      </c>
      <c r="M23" s="58">
        <v>164</v>
      </c>
      <c r="N23" s="58">
        <v>163</v>
      </c>
      <c r="O23" s="60">
        <f t="shared" si="3"/>
        <v>164.33333333333334</v>
      </c>
      <c r="P23" s="57"/>
      <c r="Q23" s="61">
        <f t="shared" si="4"/>
        <v>3.1684000000000001</v>
      </c>
      <c r="R23" s="57">
        <f t="shared" si="5"/>
        <v>292.51333333333338</v>
      </c>
      <c r="S23" s="61">
        <f t="shared" si="6"/>
        <v>27005.444444444449</v>
      </c>
      <c r="T23" s="57"/>
      <c r="U23" s="57">
        <f t="shared" si="7"/>
        <v>161.3134</v>
      </c>
      <c r="V23" s="61">
        <f>O23-U23</f>
        <v>3.0199333333333414</v>
      </c>
      <c r="W23" s="60">
        <f t="shared" si="8"/>
        <v>9.1199973377778267</v>
      </c>
      <c r="X23" s="57"/>
      <c r="Y23" s="57"/>
      <c r="Z23" s="57">
        <v>1.8818750000000006</v>
      </c>
      <c r="AA23" s="61">
        <f t="shared" si="9"/>
        <v>-0.1018750000000006</v>
      </c>
      <c r="AB23" s="57">
        <f t="shared" si="10"/>
        <v>1.0378515625000122E-2</v>
      </c>
      <c r="AC23" s="57"/>
      <c r="AD23" s="57">
        <v>170</v>
      </c>
      <c r="AE23" s="61">
        <f t="shared" si="11"/>
        <v>-5.6666666666666572</v>
      </c>
      <c r="AF23" s="62">
        <f t="shared" si="12"/>
        <v>32.111111111111001</v>
      </c>
      <c r="AH23" s="81" t="s">
        <v>171</v>
      </c>
      <c r="AI23" s="78">
        <v>1</v>
      </c>
      <c r="AJ23" s="78"/>
      <c r="AK23" s="78" t="s">
        <v>172</v>
      </c>
      <c r="AL23" s="78" t="s">
        <v>134</v>
      </c>
      <c r="AM23" s="83">
        <f>AM20/AI23</f>
        <v>1424.0351729116833</v>
      </c>
    </row>
    <row r="24" spans="1:39" s="10" customFormat="1">
      <c r="A24" s="56">
        <v>21</v>
      </c>
      <c r="B24" s="57" t="s">
        <v>89</v>
      </c>
      <c r="C24" s="57" t="s">
        <v>90</v>
      </c>
      <c r="D24" s="58" t="s">
        <v>74</v>
      </c>
      <c r="E24" s="59">
        <v>1995</v>
      </c>
      <c r="F24" s="63">
        <f t="shared" ca="1" si="1"/>
        <v>22</v>
      </c>
      <c r="G24" s="60">
        <v>1.88</v>
      </c>
      <c r="H24" s="60">
        <v>83.6</v>
      </c>
      <c r="I24" s="60">
        <f t="shared" si="0"/>
        <v>23.65323675871435</v>
      </c>
      <c r="J24" s="60" t="str">
        <f t="shared" si="2"/>
        <v>normal</v>
      </c>
      <c r="K24" s="58">
        <v>49</v>
      </c>
      <c r="L24" s="58">
        <v>169</v>
      </c>
      <c r="M24" s="58">
        <v>169</v>
      </c>
      <c r="N24" s="58">
        <v>171</v>
      </c>
      <c r="O24" s="60">
        <f t="shared" si="3"/>
        <v>169.66666666666666</v>
      </c>
      <c r="P24" s="57"/>
      <c r="Q24" s="61">
        <f t="shared" si="4"/>
        <v>3.5343999999999998</v>
      </c>
      <c r="R24" s="57">
        <f t="shared" si="5"/>
        <v>318.9733333333333</v>
      </c>
      <c r="S24" s="61">
        <f t="shared" si="6"/>
        <v>28786.777777777774</v>
      </c>
      <c r="T24" s="57"/>
      <c r="U24" s="57">
        <f t="shared" si="7"/>
        <v>169.81039999999999</v>
      </c>
      <c r="V24" s="61">
        <f>O24-U24</f>
        <v>-0.14373333333332994</v>
      </c>
      <c r="W24" s="60">
        <f t="shared" si="8"/>
        <v>2.0659271111110135E-2</v>
      </c>
      <c r="X24" s="57"/>
      <c r="Y24" s="57"/>
      <c r="Z24" s="57">
        <v>1.8818750000000006</v>
      </c>
      <c r="AA24" s="61">
        <f t="shared" si="9"/>
        <v>-1.8750000000007372E-3</v>
      </c>
      <c r="AB24" s="57">
        <f t="shared" si="10"/>
        <v>3.5156250000027646E-6</v>
      </c>
      <c r="AC24" s="57"/>
      <c r="AD24" s="57">
        <v>170</v>
      </c>
      <c r="AE24" s="61">
        <f t="shared" si="11"/>
        <v>-0.33333333333334281</v>
      </c>
      <c r="AF24" s="62">
        <f t="shared" si="12"/>
        <v>0.11111111111111743</v>
      </c>
      <c r="AH24" s="76" t="s">
        <v>174</v>
      </c>
      <c r="AI24" s="78">
        <f>AI22-2</f>
        <v>30</v>
      </c>
      <c r="AJ24" s="78"/>
      <c r="AK24" s="78" t="s">
        <v>173</v>
      </c>
      <c r="AL24" s="78" t="s">
        <v>134</v>
      </c>
      <c r="AM24" s="83">
        <f>AM21/AI24</f>
        <v>37.90993868071908</v>
      </c>
    </row>
    <row r="25" spans="1:39" s="10" customFormat="1" ht="15.75" thickBot="1">
      <c r="A25" s="56">
        <v>22</v>
      </c>
      <c r="B25" s="57" t="s">
        <v>91</v>
      </c>
      <c r="C25" s="57" t="s">
        <v>92</v>
      </c>
      <c r="D25" s="58" t="s">
        <v>85</v>
      </c>
      <c r="E25" s="59">
        <v>1994</v>
      </c>
      <c r="F25" s="63">
        <f t="shared" ca="1" si="1"/>
        <v>23</v>
      </c>
      <c r="G25" s="60">
        <v>1.85</v>
      </c>
      <c r="H25" s="60">
        <v>81.400000000000006</v>
      </c>
      <c r="I25" s="60">
        <f t="shared" si="0"/>
        <v>23.783783783783782</v>
      </c>
      <c r="J25" s="60" t="str">
        <f t="shared" si="2"/>
        <v>normal</v>
      </c>
      <c r="K25" s="58">
        <v>17</v>
      </c>
      <c r="L25" s="58">
        <v>174</v>
      </c>
      <c r="M25" s="58">
        <v>176</v>
      </c>
      <c r="N25" s="58">
        <v>176</v>
      </c>
      <c r="O25" s="60">
        <f t="shared" si="3"/>
        <v>175.33333333333334</v>
      </c>
      <c r="P25" s="57"/>
      <c r="Q25" s="61">
        <f t="shared" si="4"/>
        <v>3.4225000000000003</v>
      </c>
      <c r="R25" s="57">
        <f t="shared" si="5"/>
        <v>324.36666666666667</v>
      </c>
      <c r="S25" s="61">
        <f t="shared" si="6"/>
        <v>30741.777777777781</v>
      </c>
      <c r="T25" s="57"/>
      <c r="U25" s="57">
        <f t="shared" si="7"/>
        <v>167.3715</v>
      </c>
      <c r="V25" s="61">
        <f>O25-U25</f>
        <v>7.9618333333333453</v>
      </c>
      <c r="W25" s="60">
        <f t="shared" si="8"/>
        <v>63.390790027777967</v>
      </c>
      <c r="X25" s="57"/>
      <c r="Y25" s="57"/>
      <c r="Z25" s="57">
        <v>1.8818750000000006</v>
      </c>
      <c r="AA25" s="61">
        <f t="shared" si="9"/>
        <v>-3.1875000000000542E-2</v>
      </c>
      <c r="AB25" s="57">
        <f t="shared" si="10"/>
        <v>1.0160156250000345E-3</v>
      </c>
      <c r="AC25" s="57"/>
      <c r="AD25" s="57">
        <v>170</v>
      </c>
      <c r="AE25" s="61">
        <f t="shared" si="11"/>
        <v>5.3333333333333428</v>
      </c>
      <c r="AF25" s="62">
        <f t="shared" si="12"/>
        <v>28.444444444444546</v>
      </c>
      <c r="AH25" s="84"/>
      <c r="AI25" s="85"/>
      <c r="AJ25" s="85"/>
      <c r="AK25" s="104" t="s">
        <v>175</v>
      </c>
      <c r="AL25" s="104" t="s">
        <v>134</v>
      </c>
      <c r="AM25" s="105">
        <f>AM23/AM24</f>
        <v>37.563636937137666</v>
      </c>
    </row>
    <row r="26" spans="1:39" s="10" customFormat="1">
      <c r="A26" s="56">
        <v>23</v>
      </c>
      <c r="B26" s="57" t="s">
        <v>93</v>
      </c>
      <c r="C26" s="57" t="s">
        <v>94</v>
      </c>
      <c r="D26" s="58" t="s">
        <v>85</v>
      </c>
      <c r="E26" s="59">
        <v>1986</v>
      </c>
      <c r="F26" s="63">
        <f t="shared" ca="1" si="1"/>
        <v>31</v>
      </c>
      <c r="G26" s="60">
        <v>1.93</v>
      </c>
      <c r="H26" s="60">
        <v>80.5</v>
      </c>
      <c r="I26" s="60">
        <f t="shared" si="0"/>
        <v>21.611318424655696</v>
      </c>
      <c r="J26" s="60" t="str">
        <f t="shared" si="2"/>
        <v>normal</v>
      </c>
      <c r="K26" s="58">
        <v>16</v>
      </c>
      <c r="L26" s="58">
        <v>164</v>
      </c>
      <c r="M26" s="58">
        <v>172</v>
      </c>
      <c r="N26" s="58">
        <v>173</v>
      </c>
      <c r="O26" s="60">
        <f t="shared" si="3"/>
        <v>169.66666666666666</v>
      </c>
      <c r="P26" s="57"/>
      <c r="Q26" s="61">
        <f t="shared" si="4"/>
        <v>3.7248999999999999</v>
      </c>
      <c r="R26" s="57">
        <f t="shared" si="5"/>
        <v>327.45666666666665</v>
      </c>
      <c r="S26" s="61">
        <f t="shared" si="6"/>
        <v>28786.777777777774</v>
      </c>
      <c r="T26" s="57"/>
      <c r="U26" s="57">
        <f t="shared" si="7"/>
        <v>171.91290000000001</v>
      </c>
      <c r="V26" s="61">
        <f>O26-U26</f>
        <v>-2.2462333333333504</v>
      </c>
      <c r="W26" s="60">
        <f t="shared" si="8"/>
        <v>5.0455641877778543</v>
      </c>
      <c r="X26" s="57"/>
      <c r="Y26" s="57"/>
      <c r="Z26" s="57">
        <v>1.8818750000000006</v>
      </c>
      <c r="AA26" s="61">
        <f t="shared" si="9"/>
        <v>4.8124999999999307E-2</v>
      </c>
      <c r="AB26" s="57">
        <f t="shared" si="10"/>
        <v>2.3160156249999331E-3</v>
      </c>
      <c r="AC26" s="57"/>
      <c r="AD26" s="57">
        <v>170</v>
      </c>
      <c r="AE26" s="61">
        <f t="shared" si="11"/>
        <v>-0.33333333333334281</v>
      </c>
      <c r="AF26" s="62">
        <f t="shared" si="12"/>
        <v>0.11111111111111743</v>
      </c>
      <c r="AM26" s="10" t="s">
        <v>176</v>
      </c>
    </row>
    <row r="27" spans="1:39" s="10" customFormat="1">
      <c r="A27" s="56">
        <v>24</v>
      </c>
      <c r="B27" s="57" t="s">
        <v>95</v>
      </c>
      <c r="C27" s="57" t="s">
        <v>96</v>
      </c>
      <c r="D27" s="58" t="s">
        <v>42</v>
      </c>
      <c r="E27" s="59">
        <v>1983</v>
      </c>
      <c r="F27" s="63">
        <f t="shared" ca="1" si="1"/>
        <v>34</v>
      </c>
      <c r="G27" s="60">
        <v>1.85</v>
      </c>
      <c r="H27" s="60">
        <v>87.3</v>
      </c>
      <c r="I27" s="60">
        <f t="shared" si="0"/>
        <v>25.507669831994153</v>
      </c>
      <c r="J27" s="60" t="str">
        <f t="shared" si="2"/>
        <v>overweight</v>
      </c>
      <c r="K27" s="58">
        <v>37</v>
      </c>
      <c r="L27" s="58">
        <v>158</v>
      </c>
      <c r="M27" s="58">
        <v>159</v>
      </c>
      <c r="N27" s="58">
        <v>157</v>
      </c>
      <c r="O27" s="60">
        <f t="shared" si="3"/>
        <v>158</v>
      </c>
      <c r="P27" s="57"/>
      <c r="Q27" s="61">
        <f t="shared" si="4"/>
        <v>3.4225000000000003</v>
      </c>
      <c r="R27" s="57">
        <f t="shared" si="5"/>
        <v>292.3</v>
      </c>
      <c r="S27" s="61">
        <f t="shared" si="6"/>
        <v>24964</v>
      </c>
      <c r="T27" s="57"/>
      <c r="U27" s="57">
        <f t="shared" si="7"/>
        <v>169.08250000000001</v>
      </c>
      <c r="V27" s="61">
        <f>O27-U27</f>
        <v>-11.08250000000001</v>
      </c>
      <c r="W27" s="60">
        <f t="shared" si="8"/>
        <v>122.82180625000022</v>
      </c>
      <c r="X27" s="57"/>
      <c r="Y27" s="57"/>
      <c r="Z27" s="57">
        <v>1.8818750000000006</v>
      </c>
      <c r="AA27" s="61">
        <f t="shared" si="9"/>
        <v>-3.1875000000000542E-2</v>
      </c>
      <c r="AB27" s="57">
        <f t="shared" si="10"/>
        <v>1.0160156250000345E-3</v>
      </c>
      <c r="AC27" s="57"/>
      <c r="AD27" s="57">
        <v>170</v>
      </c>
      <c r="AE27" s="61">
        <f t="shared" si="11"/>
        <v>-12</v>
      </c>
      <c r="AF27" s="62">
        <f t="shared" si="12"/>
        <v>144</v>
      </c>
    </row>
    <row r="28" spans="1:39" s="10" customFormat="1">
      <c r="A28" s="56">
        <v>25</v>
      </c>
      <c r="B28" s="57" t="s">
        <v>97</v>
      </c>
      <c r="C28" s="57" t="s">
        <v>98</v>
      </c>
      <c r="D28" s="58" t="s">
        <v>48</v>
      </c>
      <c r="E28" s="59">
        <v>1985</v>
      </c>
      <c r="F28" s="63">
        <f t="shared" ca="1" si="1"/>
        <v>32</v>
      </c>
      <c r="G28" s="60">
        <v>1.88</v>
      </c>
      <c r="H28" s="60">
        <v>83.2</v>
      </c>
      <c r="I28" s="60">
        <f t="shared" si="0"/>
        <v>23.540063377093709</v>
      </c>
      <c r="J28" s="60" t="str">
        <f t="shared" si="2"/>
        <v>normal</v>
      </c>
      <c r="K28" s="58">
        <v>65</v>
      </c>
      <c r="L28" s="58">
        <v>163</v>
      </c>
      <c r="M28" s="58">
        <v>166</v>
      </c>
      <c r="N28" s="58">
        <v>167</v>
      </c>
      <c r="O28" s="60">
        <f t="shared" si="3"/>
        <v>165.33333333333334</v>
      </c>
      <c r="P28" s="57"/>
      <c r="Q28" s="61">
        <f t="shared" si="4"/>
        <v>3.5343999999999998</v>
      </c>
      <c r="R28" s="57">
        <f t="shared" si="5"/>
        <v>310.82666666666665</v>
      </c>
      <c r="S28" s="61">
        <f t="shared" si="6"/>
        <v>27335.111111111113</v>
      </c>
      <c r="T28" s="57"/>
      <c r="U28" s="57">
        <f t="shared" si="7"/>
        <v>169.69439999999997</v>
      </c>
      <c r="V28" s="61">
        <f>O28-U28</f>
        <v>-4.3610666666666305</v>
      </c>
      <c r="W28" s="60">
        <f t="shared" si="8"/>
        <v>19.018902471110795</v>
      </c>
      <c r="X28" s="57"/>
      <c r="Y28" s="57"/>
      <c r="Z28" s="57">
        <v>1.8818750000000006</v>
      </c>
      <c r="AA28" s="61">
        <f t="shared" si="9"/>
        <v>-1.8750000000007372E-3</v>
      </c>
      <c r="AB28" s="57">
        <f t="shared" si="10"/>
        <v>3.5156250000027646E-6</v>
      </c>
      <c r="AC28" s="57"/>
      <c r="AD28" s="57">
        <v>170</v>
      </c>
      <c r="AE28" s="61">
        <f t="shared" si="11"/>
        <v>-4.6666666666666572</v>
      </c>
      <c r="AF28" s="62">
        <f t="shared" si="12"/>
        <v>21.77777777777769</v>
      </c>
    </row>
    <row r="29" spans="1:39" s="10" customFormat="1">
      <c r="A29" s="56">
        <v>26</v>
      </c>
      <c r="B29" s="57" t="s">
        <v>99</v>
      </c>
      <c r="C29" s="57" t="s">
        <v>32</v>
      </c>
      <c r="D29" s="58" t="s">
        <v>42</v>
      </c>
      <c r="E29" s="59">
        <v>1991</v>
      </c>
      <c r="F29" s="63">
        <f t="shared" ca="1" si="1"/>
        <v>26</v>
      </c>
      <c r="G29" s="60">
        <v>1.88</v>
      </c>
      <c r="H29" s="60">
        <v>78.2</v>
      </c>
      <c r="I29" s="60">
        <f t="shared" si="0"/>
        <v>22.125396106835673</v>
      </c>
      <c r="J29" s="60" t="str">
        <f t="shared" si="2"/>
        <v>normal</v>
      </c>
      <c r="K29" s="58">
        <v>21</v>
      </c>
      <c r="L29" s="58">
        <v>165</v>
      </c>
      <c r="M29" s="58">
        <v>163</v>
      </c>
      <c r="N29" s="58">
        <v>163</v>
      </c>
      <c r="O29" s="60">
        <f t="shared" si="3"/>
        <v>163.66666666666666</v>
      </c>
      <c r="P29" s="57"/>
      <c r="Q29" s="61">
        <f t="shared" si="4"/>
        <v>3.5343999999999998</v>
      </c>
      <c r="R29" s="57">
        <f t="shared" si="5"/>
        <v>307.69333333333327</v>
      </c>
      <c r="S29" s="61">
        <f t="shared" si="6"/>
        <v>26786.777777777774</v>
      </c>
      <c r="T29" s="57"/>
      <c r="U29" s="57">
        <f t="shared" si="7"/>
        <v>168.24439999999998</v>
      </c>
      <c r="V29" s="61">
        <f>O29-U29</f>
        <v>-4.5777333333333274</v>
      </c>
      <c r="W29" s="60">
        <f t="shared" si="8"/>
        <v>20.955642471111059</v>
      </c>
      <c r="X29" s="57"/>
      <c r="Y29" s="57"/>
      <c r="Z29" s="57">
        <v>1.8818750000000006</v>
      </c>
      <c r="AA29" s="61">
        <f t="shared" si="9"/>
        <v>-1.8750000000007372E-3</v>
      </c>
      <c r="AB29" s="57">
        <f t="shared" si="10"/>
        <v>3.5156250000027646E-6</v>
      </c>
      <c r="AC29" s="57"/>
      <c r="AD29" s="57">
        <v>170</v>
      </c>
      <c r="AE29" s="61">
        <f t="shared" si="11"/>
        <v>-6.3333333333333428</v>
      </c>
      <c r="AF29" s="62">
        <f t="shared" si="12"/>
        <v>40.111111111111228</v>
      </c>
    </row>
    <row r="30" spans="1:39" s="10" customFormat="1">
      <c r="A30" s="56">
        <v>27</v>
      </c>
      <c r="B30" s="57" t="s">
        <v>100</v>
      </c>
      <c r="C30" s="57" t="s">
        <v>101</v>
      </c>
      <c r="D30" s="58" t="s">
        <v>102</v>
      </c>
      <c r="E30" s="59">
        <v>1996</v>
      </c>
      <c r="F30" s="63">
        <f t="shared" ca="1" si="1"/>
        <v>21</v>
      </c>
      <c r="G30" s="60">
        <v>1.98</v>
      </c>
      <c r="H30" s="60">
        <v>88.2</v>
      </c>
      <c r="I30" s="60">
        <f t="shared" si="0"/>
        <v>22.497704315886136</v>
      </c>
      <c r="J30" s="60" t="str">
        <f t="shared" si="2"/>
        <v>normal</v>
      </c>
      <c r="K30" s="58">
        <v>53</v>
      </c>
      <c r="L30" s="58">
        <v>177</v>
      </c>
      <c r="M30" s="58">
        <v>176</v>
      </c>
      <c r="N30" s="58">
        <v>179</v>
      </c>
      <c r="O30" s="60">
        <f t="shared" si="3"/>
        <v>177.33333333333334</v>
      </c>
      <c r="P30" s="57"/>
      <c r="Q30" s="61">
        <f t="shared" si="4"/>
        <v>3.9203999999999999</v>
      </c>
      <c r="R30" s="57">
        <f t="shared" si="5"/>
        <v>351.12</v>
      </c>
      <c r="S30" s="61">
        <f t="shared" si="6"/>
        <v>31447.111111111113</v>
      </c>
      <c r="T30" s="57"/>
      <c r="U30" s="57">
        <f t="shared" si="7"/>
        <v>177.1474</v>
      </c>
      <c r="V30" s="61">
        <f>O30-U30</f>
        <v>0.18593333333333817</v>
      </c>
      <c r="W30" s="60">
        <f t="shared" si="8"/>
        <v>3.4571204444446245E-2</v>
      </c>
      <c r="X30" s="57"/>
      <c r="Y30" s="57"/>
      <c r="Z30" s="57">
        <v>1.8818750000000006</v>
      </c>
      <c r="AA30" s="61">
        <f t="shared" si="9"/>
        <v>9.8124999999999352E-2</v>
      </c>
      <c r="AB30" s="57">
        <f t="shared" si="10"/>
        <v>9.628515624999872E-3</v>
      </c>
      <c r="AC30" s="57"/>
      <c r="AD30" s="57">
        <v>170</v>
      </c>
      <c r="AE30" s="61">
        <f t="shared" si="11"/>
        <v>7.3333333333333428</v>
      </c>
      <c r="AF30" s="62">
        <f t="shared" si="12"/>
        <v>53.777777777777914</v>
      </c>
    </row>
    <row r="31" spans="1:39" s="10" customFormat="1">
      <c r="A31" s="56">
        <v>28</v>
      </c>
      <c r="B31" s="57" t="s">
        <v>103</v>
      </c>
      <c r="C31" s="57" t="s">
        <v>104</v>
      </c>
      <c r="D31" s="58" t="s">
        <v>42</v>
      </c>
      <c r="E31" s="59">
        <v>1983</v>
      </c>
      <c r="F31" s="63">
        <f t="shared" ca="1" si="1"/>
        <v>34</v>
      </c>
      <c r="G31" s="60">
        <v>1.85</v>
      </c>
      <c r="H31" s="60">
        <v>80</v>
      </c>
      <c r="I31" s="60">
        <f t="shared" si="0"/>
        <v>23.374726077428779</v>
      </c>
      <c r="J31" s="60" t="str">
        <f t="shared" si="2"/>
        <v>normal</v>
      </c>
      <c r="K31" s="58">
        <v>153</v>
      </c>
      <c r="L31" s="58">
        <v>178</v>
      </c>
      <c r="M31" s="58">
        <v>178</v>
      </c>
      <c r="N31" s="58">
        <v>171</v>
      </c>
      <c r="O31" s="60">
        <f t="shared" si="3"/>
        <v>175.66666666666666</v>
      </c>
      <c r="P31" s="57"/>
      <c r="Q31" s="61">
        <f t="shared" si="4"/>
        <v>3.4225000000000003</v>
      </c>
      <c r="R31" s="57">
        <f t="shared" si="5"/>
        <v>324.98333333333335</v>
      </c>
      <c r="S31" s="61">
        <f t="shared" si="6"/>
        <v>30858.777777777774</v>
      </c>
      <c r="T31" s="57"/>
      <c r="U31" s="57">
        <f t="shared" si="7"/>
        <v>166.96549999999999</v>
      </c>
      <c r="V31" s="61">
        <f>O31-U31</f>
        <v>8.7011666666666656</v>
      </c>
      <c r="W31" s="60">
        <f t="shared" si="8"/>
        <v>75.710301361111092</v>
      </c>
      <c r="X31" s="57"/>
      <c r="Y31" s="57"/>
      <c r="Z31" s="57">
        <v>1.8818750000000006</v>
      </c>
      <c r="AA31" s="61">
        <f t="shared" si="9"/>
        <v>-3.1875000000000542E-2</v>
      </c>
      <c r="AB31" s="57">
        <f t="shared" si="10"/>
        <v>1.0160156250000345E-3</v>
      </c>
      <c r="AC31" s="57"/>
      <c r="AD31" s="57">
        <v>170</v>
      </c>
      <c r="AE31" s="61">
        <f t="shared" si="11"/>
        <v>5.6666666666666572</v>
      </c>
      <c r="AF31" s="62">
        <f t="shared" si="12"/>
        <v>32.111111111111001</v>
      </c>
    </row>
    <row r="32" spans="1:39" s="10" customFormat="1">
      <c r="A32" s="56">
        <v>29</v>
      </c>
      <c r="B32" s="57" t="s">
        <v>105</v>
      </c>
      <c r="C32" s="57" t="s">
        <v>106</v>
      </c>
      <c r="D32" s="58" t="s">
        <v>107</v>
      </c>
      <c r="E32" s="58">
        <v>1985</v>
      </c>
      <c r="F32" s="58">
        <f t="shared" ca="1" si="1"/>
        <v>32</v>
      </c>
      <c r="G32" s="58">
        <v>2.08</v>
      </c>
      <c r="H32" s="58">
        <v>108.2</v>
      </c>
      <c r="I32" s="60">
        <f t="shared" si="0"/>
        <v>25.009245562130175</v>
      </c>
      <c r="J32" s="58" t="str">
        <f t="shared" si="2"/>
        <v>overweight</v>
      </c>
      <c r="K32" s="58">
        <v>22</v>
      </c>
      <c r="L32" s="58">
        <v>193</v>
      </c>
      <c r="M32" s="58">
        <v>182</v>
      </c>
      <c r="N32" s="58">
        <v>187</v>
      </c>
      <c r="O32" s="60">
        <f t="shared" si="3"/>
        <v>187.33333333333334</v>
      </c>
      <c r="P32" s="57"/>
      <c r="Q32" s="61">
        <f t="shared" si="4"/>
        <v>4.3264000000000005</v>
      </c>
      <c r="R32" s="57">
        <f t="shared" si="5"/>
        <v>389.65333333333336</v>
      </c>
      <c r="S32" s="61">
        <f t="shared" si="6"/>
        <v>35093.777777777781</v>
      </c>
      <c r="T32" s="57"/>
      <c r="U32" s="57">
        <f t="shared" si="7"/>
        <v>188.9504</v>
      </c>
      <c r="V32" s="61">
        <f>O32-U32</f>
        <v>-1.6170666666666591</v>
      </c>
      <c r="W32" s="60">
        <f t="shared" si="8"/>
        <v>2.61490460444442</v>
      </c>
      <c r="X32" s="57"/>
      <c r="Y32" s="57"/>
      <c r="Z32" s="57">
        <v>1.8818750000000006</v>
      </c>
      <c r="AA32" s="61">
        <f t="shared" si="9"/>
        <v>0.19812499999999944</v>
      </c>
      <c r="AB32" s="57">
        <f t="shared" si="10"/>
        <v>3.9253515624999777E-2</v>
      </c>
      <c r="AC32" s="57"/>
      <c r="AD32" s="57">
        <v>170</v>
      </c>
      <c r="AE32" s="61">
        <f t="shared" si="11"/>
        <v>17.333333333333343</v>
      </c>
      <c r="AF32" s="62">
        <f t="shared" si="12"/>
        <v>300.4444444444448</v>
      </c>
    </row>
    <row r="33" spans="1:32" s="10" customFormat="1">
      <c r="A33" s="56">
        <v>30</v>
      </c>
      <c r="B33" s="57" t="s">
        <v>108</v>
      </c>
      <c r="C33" s="57" t="s">
        <v>109</v>
      </c>
      <c r="D33" s="58" t="s">
        <v>42</v>
      </c>
      <c r="E33" s="58">
        <v>1981</v>
      </c>
      <c r="F33" s="58">
        <f t="shared" ca="1" si="1"/>
        <v>36</v>
      </c>
      <c r="G33" s="58">
        <v>1.88</v>
      </c>
      <c r="H33" s="60">
        <v>85</v>
      </c>
      <c r="I33" s="60">
        <f t="shared" si="0"/>
        <v>24.049343594386603</v>
      </c>
      <c r="J33" s="58" t="str">
        <f t="shared" si="2"/>
        <v>normal</v>
      </c>
      <c r="K33" s="58">
        <v>36</v>
      </c>
      <c r="L33" s="58">
        <v>176</v>
      </c>
      <c r="M33" s="58">
        <v>176</v>
      </c>
      <c r="N33" s="58">
        <v>176</v>
      </c>
      <c r="O33" s="60">
        <f t="shared" si="3"/>
        <v>176</v>
      </c>
      <c r="P33" s="57"/>
      <c r="Q33" s="61">
        <f t="shared" si="4"/>
        <v>3.5343999999999998</v>
      </c>
      <c r="R33" s="57">
        <f t="shared" si="5"/>
        <v>330.88</v>
      </c>
      <c r="S33" s="61">
        <f t="shared" si="6"/>
        <v>30976</v>
      </c>
      <c r="T33" s="57"/>
      <c r="U33" s="57">
        <f t="shared" si="7"/>
        <v>170.21639999999999</v>
      </c>
      <c r="V33" s="61">
        <f>O33-U33</f>
        <v>5.783600000000007</v>
      </c>
      <c r="W33" s="60">
        <f t="shared" si="8"/>
        <v>33.450028960000083</v>
      </c>
      <c r="X33" s="57"/>
      <c r="Y33" s="57"/>
      <c r="Z33" s="57">
        <v>1.8818750000000006</v>
      </c>
      <c r="AA33" s="61">
        <f t="shared" si="9"/>
        <v>-1.8750000000007372E-3</v>
      </c>
      <c r="AB33" s="57">
        <f t="shared" si="10"/>
        <v>3.5156250000027646E-6</v>
      </c>
      <c r="AC33" s="57"/>
      <c r="AD33" s="57">
        <v>170</v>
      </c>
      <c r="AE33" s="61">
        <f t="shared" si="11"/>
        <v>6</v>
      </c>
      <c r="AF33" s="62">
        <f t="shared" si="12"/>
        <v>36</v>
      </c>
    </row>
    <row r="34" spans="1:32" s="10" customFormat="1">
      <c r="A34" s="56">
        <v>31</v>
      </c>
      <c r="B34" s="57" t="s">
        <v>110</v>
      </c>
      <c r="C34" s="57" t="s">
        <v>111</v>
      </c>
      <c r="D34" s="58" t="s">
        <v>107</v>
      </c>
      <c r="E34" s="58">
        <v>1989</v>
      </c>
      <c r="F34" s="58">
        <f t="shared" ca="1" si="1"/>
        <v>28</v>
      </c>
      <c r="G34" s="60">
        <v>1.88</v>
      </c>
      <c r="H34" s="58">
        <v>86.4</v>
      </c>
      <c r="I34" s="60">
        <f t="shared" si="0"/>
        <v>24.445450430058852</v>
      </c>
      <c r="J34" s="58" t="str">
        <f t="shared" si="2"/>
        <v>normal</v>
      </c>
      <c r="K34" s="58">
        <v>26</v>
      </c>
      <c r="L34" s="58">
        <v>168</v>
      </c>
      <c r="M34" s="58">
        <v>174</v>
      </c>
      <c r="N34" s="58">
        <v>169</v>
      </c>
      <c r="O34" s="60">
        <f t="shared" si="3"/>
        <v>170.33333333333334</v>
      </c>
      <c r="P34" s="57"/>
      <c r="Q34" s="61">
        <f t="shared" si="4"/>
        <v>3.5343999999999998</v>
      </c>
      <c r="R34" s="57">
        <f t="shared" si="5"/>
        <v>320.22666666666669</v>
      </c>
      <c r="S34" s="61">
        <f t="shared" si="6"/>
        <v>29013.444444444449</v>
      </c>
      <c r="T34" s="57"/>
      <c r="U34" s="57">
        <f t="shared" si="7"/>
        <v>170.6224</v>
      </c>
      <c r="V34" s="61">
        <f>O34-U34</f>
        <v>-0.28906666666665615</v>
      </c>
      <c r="W34" s="60">
        <f t="shared" si="8"/>
        <v>8.3559537777771697E-2</v>
      </c>
      <c r="X34" s="57"/>
      <c r="Y34" s="57"/>
      <c r="Z34" s="57">
        <v>1.8818750000000006</v>
      </c>
      <c r="AA34" s="61">
        <f t="shared" si="9"/>
        <v>-1.8750000000007372E-3</v>
      </c>
      <c r="AB34" s="57">
        <f t="shared" si="10"/>
        <v>3.5156250000027646E-6</v>
      </c>
      <c r="AC34" s="57"/>
      <c r="AD34" s="57">
        <v>170</v>
      </c>
      <c r="AE34" s="61">
        <f t="shared" si="11"/>
        <v>0.33333333333334281</v>
      </c>
      <c r="AF34" s="62">
        <f t="shared" si="12"/>
        <v>0.11111111111111743</v>
      </c>
    </row>
    <row r="35" spans="1:32" s="10" customFormat="1" ht="15.75" thickBot="1">
      <c r="A35" s="64">
        <v>32</v>
      </c>
      <c r="B35" s="65" t="s">
        <v>112</v>
      </c>
      <c r="C35" s="65" t="s">
        <v>113</v>
      </c>
      <c r="D35" s="66" t="s">
        <v>42</v>
      </c>
      <c r="E35" s="66">
        <v>1988</v>
      </c>
      <c r="F35" s="66">
        <f t="shared" ca="1" si="1"/>
        <v>29</v>
      </c>
      <c r="G35" s="66">
        <v>1.88</v>
      </c>
      <c r="H35" s="66">
        <v>80.5</v>
      </c>
      <c r="I35" s="67">
        <f t="shared" si="0"/>
        <v>22.776143051154371</v>
      </c>
      <c r="J35" s="66" t="str">
        <f t="shared" si="2"/>
        <v>normal</v>
      </c>
      <c r="K35" s="66">
        <v>20</v>
      </c>
      <c r="L35" s="66">
        <v>158</v>
      </c>
      <c r="M35" s="66">
        <v>163</v>
      </c>
      <c r="N35" s="66">
        <v>159</v>
      </c>
      <c r="O35" s="67">
        <f t="shared" si="3"/>
        <v>160</v>
      </c>
      <c r="P35" s="65"/>
      <c r="Q35" s="68">
        <f t="shared" si="4"/>
        <v>3.5343999999999998</v>
      </c>
      <c r="R35" s="65">
        <f t="shared" si="5"/>
        <v>300.79999999999995</v>
      </c>
      <c r="S35" s="68">
        <f t="shared" si="6"/>
        <v>25600</v>
      </c>
      <c r="T35" s="65"/>
      <c r="U35" s="65">
        <f t="shared" si="7"/>
        <v>168.91139999999999</v>
      </c>
      <c r="V35" s="68">
        <f>O35-U35</f>
        <v>-8.9113999999999862</v>
      </c>
      <c r="W35" s="67">
        <f t="shared" si="8"/>
        <v>79.413049959999753</v>
      </c>
      <c r="X35" s="65"/>
      <c r="Y35" s="65"/>
      <c r="Z35" s="65">
        <v>1.8818750000000006</v>
      </c>
      <c r="AA35" s="68">
        <f t="shared" si="9"/>
        <v>-1.8750000000007372E-3</v>
      </c>
      <c r="AB35" s="65">
        <f t="shared" si="10"/>
        <v>3.5156250000027646E-6</v>
      </c>
      <c r="AC35" s="65"/>
      <c r="AD35" s="65">
        <v>170</v>
      </c>
      <c r="AE35" s="68">
        <f t="shared" si="11"/>
        <v>-10</v>
      </c>
      <c r="AF35" s="69">
        <f t="shared" si="12"/>
        <v>100</v>
      </c>
    </row>
    <row r="36" spans="1:32" ht="5.25" customHeight="1" thickTop="1" thickBot="1"/>
    <row r="37" spans="1:32" ht="16.5" thickTop="1" thickBot="1">
      <c r="A37" s="70"/>
      <c r="B37" s="71"/>
      <c r="C37" s="71"/>
      <c r="D37" s="72"/>
      <c r="E37" s="73" t="s">
        <v>114</v>
      </c>
      <c r="F37" s="74">
        <f ca="1">SUM(F4:F35)</f>
        <v>908</v>
      </c>
      <c r="G37" s="74">
        <f>SUM(G4:G35)</f>
        <v>60.22000000000002</v>
      </c>
      <c r="H37" s="74">
        <f>SUM(H4:H35)</f>
        <v>2653.6999999999994</v>
      </c>
      <c r="I37" s="74">
        <f>SUM(I4:I35)</f>
        <v>747.81734849878671</v>
      </c>
      <c r="J37" s="72"/>
      <c r="K37" s="71"/>
      <c r="L37" s="71"/>
      <c r="M37" s="71"/>
      <c r="N37" s="72"/>
      <c r="O37" s="74">
        <f>SUM(O4:O35)</f>
        <v>5440</v>
      </c>
      <c r="P37" s="71"/>
      <c r="Q37" s="74">
        <f t="shared" ref="Q37:S37" si="13">SUM(Q4:Q35)</f>
        <v>113.51700000000005</v>
      </c>
      <c r="R37" s="74">
        <f t="shared" si="13"/>
        <v>10253.870000000003</v>
      </c>
      <c r="S37" s="74">
        <f t="shared" si="13"/>
        <v>927361.33333333326</v>
      </c>
      <c r="T37" s="71"/>
      <c r="U37" s="71"/>
      <c r="V37" s="71"/>
      <c r="W37" s="74">
        <f>SUM(W4:W35)</f>
        <v>1086.6385251000011</v>
      </c>
      <c r="X37" s="71"/>
      <c r="Y37" s="71"/>
      <c r="Z37" s="71"/>
      <c r="AA37" s="71"/>
      <c r="AB37" s="74">
        <f t="shared" ref="AB37" si="14">SUM(AB4:AB35)</f>
        <v>0.19048749999999987</v>
      </c>
      <c r="AC37" s="71"/>
      <c r="AD37" s="71"/>
      <c r="AE37" s="71"/>
      <c r="AF37" s="75">
        <f t="shared" ref="AF37" si="15">SUM(AF4:AF35)</f>
        <v>2561.3333333333348</v>
      </c>
    </row>
    <row r="38" spans="1:32" ht="15.75" thickTop="1">
      <c r="E38" s="11"/>
      <c r="G38" s="12"/>
      <c r="H38" s="12"/>
      <c r="I38" s="12"/>
    </row>
    <row r="40" spans="1:32">
      <c r="C40" s="19"/>
      <c r="D40" s="20"/>
      <c r="E40" s="29"/>
    </row>
    <row r="41" spans="1:32">
      <c r="C41" s="19"/>
      <c r="D41" s="20"/>
      <c r="E41" s="29"/>
    </row>
    <row r="42" spans="1:32">
      <c r="C42" s="19"/>
      <c r="D42" s="20"/>
      <c r="E42" s="29"/>
    </row>
    <row r="43" spans="1:32">
      <c r="E43" s="29"/>
    </row>
    <row r="44" spans="1:32">
      <c r="C44" s="19"/>
      <c r="D44" s="21"/>
      <c r="G44" s="34"/>
      <c r="H44" s="34"/>
      <c r="I44" s="34"/>
      <c r="J44" s="34"/>
      <c r="K44" s="34"/>
      <c r="L44" s="34"/>
      <c r="M44" s="34"/>
      <c r="N44" s="34"/>
      <c r="O44" s="34"/>
    </row>
    <row r="45" spans="1:32">
      <c r="C45" s="19"/>
      <c r="D45" s="12"/>
      <c r="G45" s="34"/>
      <c r="H45" s="34"/>
      <c r="I45" s="34"/>
      <c r="J45" s="34"/>
      <c r="K45" s="34"/>
      <c r="L45" s="34"/>
      <c r="M45" s="34"/>
      <c r="N45" s="34"/>
      <c r="O45" s="34"/>
    </row>
    <row r="46" spans="1:32">
      <c r="C46" s="19"/>
      <c r="D46" s="12"/>
      <c r="G46" s="34"/>
      <c r="H46" s="34"/>
      <c r="I46" s="34"/>
      <c r="J46" s="34"/>
      <c r="K46" s="34"/>
      <c r="L46" s="34"/>
      <c r="M46" s="34"/>
      <c r="N46" s="34"/>
      <c r="O46" s="34"/>
    </row>
    <row r="48" spans="1:32">
      <c r="C48" s="19"/>
    </row>
    <row r="49" spans="2:16" ht="15" customHeight="1">
      <c r="B49" s="23"/>
      <c r="C49" s="23"/>
      <c r="D49" s="12"/>
      <c r="G49" s="34"/>
      <c r="H49" s="34"/>
      <c r="I49" s="34"/>
      <c r="J49" s="34"/>
      <c r="K49" s="34"/>
      <c r="L49" s="34"/>
      <c r="M49" s="34"/>
      <c r="N49" s="34"/>
      <c r="O49" s="34"/>
    </row>
    <row r="50" spans="2:16">
      <c r="B50" s="23"/>
      <c r="C50" s="23"/>
      <c r="G50" s="34"/>
      <c r="H50" s="34"/>
      <c r="I50" s="34"/>
      <c r="J50" s="34"/>
      <c r="K50" s="34"/>
      <c r="L50" s="34"/>
      <c r="M50" s="34"/>
      <c r="N50" s="34"/>
      <c r="O50" s="34"/>
    </row>
    <row r="51" spans="2:16" ht="16.5" thickBot="1">
      <c r="B51" s="23"/>
      <c r="C51" s="23"/>
      <c r="D51" s="37"/>
      <c r="E51" s="25"/>
      <c r="F51" s="25"/>
      <c r="G51" s="36"/>
      <c r="H51" s="36"/>
      <c r="I51" s="36"/>
      <c r="J51" s="36"/>
      <c r="K51" s="36"/>
      <c r="L51" s="36"/>
      <c r="M51" s="36"/>
      <c r="N51" s="36"/>
      <c r="O51" s="36"/>
      <c r="P51" s="26"/>
    </row>
    <row r="52" spans="2:16">
      <c r="B52" s="23"/>
      <c r="C52" s="23"/>
      <c r="D52" s="12"/>
      <c r="G52" s="32"/>
      <c r="H52" s="33"/>
      <c r="I52" s="33"/>
      <c r="J52" s="33"/>
      <c r="K52" s="33"/>
      <c r="L52" s="33"/>
      <c r="M52" s="33"/>
      <c r="N52" s="33"/>
      <c r="O52" s="33"/>
    </row>
    <row r="53" spans="2:16">
      <c r="B53" s="23"/>
      <c r="C53" s="23"/>
    </row>
    <row r="54" spans="2:16">
      <c r="B54" s="23"/>
      <c r="C54" s="23"/>
    </row>
    <row r="55" spans="2:16">
      <c r="B55" s="23"/>
      <c r="C55" s="23"/>
    </row>
    <row r="56" spans="2:16">
      <c r="B56" s="23"/>
      <c r="C56" s="23"/>
    </row>
  </sheetData>
  <mergeCells count="18">
    <mergeCell ref="G52:O52"/>
    <mergeCell ref="G44:O44"/>
    <mergeCell ref="G45:O45"/>
    <mergeCell ref="G46:O46"/>
    <mergeCell ref="G49:O49"/>
    <mergeCell ref="G50:O50"/>
    <mergeCell ref="G51:O51"/>
    <mergeCell ref="R2:R3"/>
    <mergeCell ref="S2:S3"/>
    <mergeCell ref="AA2:AA3"/>
    <mergeCell ref="AB2:AB3"/>
    <mergeCell ref="AH4:AN4"/>
    <mergeCell ref="A2:A3"/>
    <mergeCell ref="B2:C3"/>
    <mergeCell ref="D2:D3"/>
    <mergeCell ref="E2:E3"/>
    <mergeCell ref="J2:J3"/>
    <mergeCell ref="Q2:Q3"/>
  </mergeCells>
  <pageMargins left="0.12" right="0.11" top="0.23" bottom="0.36" header="0.13" footer="0.3"/>
  <pageSetup orientation="landscape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Q56"/>
  <sheetViews>
    <sheetView tabSelected="1" workbookViewId="0">
      <pane xSplit="4" ySplit="3" topLeftCell="Z13" activePane="bottomRight" state="frozen"/>
      <selection pane="topRight" activeCell="E1" sqref="E1"/>
      <selection pane="bottomLeft" activeCell="A4" sqref="A4"/>
      <selection pane="bottomRight" activeCell="D17" sqref="D17"/>
    </sheetView>
  </sheetViews>
  <sheetFormatPr defaultRowHeight="15"/>
  <cols>
    <col min="1" max="1" width="3.28515625" style="10" customWidth="1"/>
    <col min="2" max="2" width="16.42578125" bestFit="1" customWidth="1"/>
    <col min="3" max="3" width="11.140625" hidden="1" customWidth="1"/>
    <col min="4" max="4" width="7.7109375" style="1" bestFit="1" customWidth="1"/>
    <col min="5" max="5" width="0" style="1" hidden="1" customWidth="1"/>
    <col min="6" max="6" width="7.140625" style="1" hidden="1" customWidth="1"/>
    <col min="7" max="7" width="11" style="1" hidden="1" customWidth="1"/>
    <col min="8" max="8" width="10.42578125" style="1" customWidth="1"/>
    <col min="9" max="9" width="12.42578125" style="1" hidden="1" customWidth="1"/>
    <col min="10" max="10" width="17.7109375" style="1" hidden="1" customWidth="1"/>
    <col min="11" max="11" width="9.140625" hidden="1" customWidth="1"/>
    <col min="12" max="13" width="12.42578125" hidden="1" customWidth="1"/>
    <col min="14" max="14" width="12.42578125" style="1" hidden="1" customWidth="1"/>
    <col min="15" max="15" width="8" style="1" bestFit="1" customWidth="1"/>
    <col min="16" max="16" width="1.140625" hidden="1" customWidth="1"/>
    <col min="17" max="17" width="9.5703125" bestFit="1" customWidth="1"/>
    <col min="18" max="18" width="12" bestFit="1" customWidth="1"/>
    <col min="19" max="19" width="12" customWidth="1"/>
    <col min="20" max="22" width="0" hidden="1" customWidth="1"/>
    <col min="23" max="23" width="7.5703125" hidden="1" customWidth="1"/>
    <col min="24" max="25" width="0" hidden="1" customWidth="1"/>
    <col min="27" max="27" width="6.85546875" bestFit="1" customWidth="1"/>
    <col min="28" max="28" width="12" bestFit="1" customWidth="1"/>
    <col min="29" max="29" width="1.5703125" customWidth="1"/>
    <col min="30" max="30" width="4" bestFit="1" customWidth="1"/>
    <col min="31" max="31" width="6.28515625" bestFit="1" customWidth="1"/>
    <col min="32" max="32" width="7.5703125" bestFit="1" customWidth="1"/>
    <col min="35" max="35" width="11.5703125" bestFit="1" customWidth="1"/>
    <col min="37" max="37" width="10" bestFit="1" customWidth="1"/>
    <col min="38" max="38" width="3" customWidth="1"/>
    <col min="39" max="39" width="17.28515625" bestFit="1" customWidth="1"/>
    <col min="42" max="42" width="12.7109375" customWidth="1"/>
  </cols>
  <sheetData>
    <row r="1" spans="1:43" ht="27" thickBot="1">
      <c r="A1" s="2" t="s">
        <v>188</v>
      </c>
    </row>
    <row r="2" spans="1:43" ht="45.75" thickTop="1">
      <c r="A2" s="41"/>
      <c r="B2" s="42" t="s">
        <v>10</v>
      </c>
      <c r="C2" s="42"/>
      <c r="D2" s="42" t="s">
        <v>11</v>
      </c>
      <c r="E2" s="42" t="s">
        <v>12</v>
      </c>
      <c r="F2" s="43" t="s">
        <v>13</v>
      </c>
      <c r="G2" s="43" t="s">
        <v>14</v>
      </c>
      <c r="H2" s="43" t="s">
        <v>15</v>
      </c>
      <c r="I2" s="43" t="s">
        <v>16</v>
      </c>
      <c r="J2" s="42" t="s">
        <v>17</v>
      </c>
      <c r="K2" s="43" t="s">
        <v>18</v>
      </c>
      <c r="L2" s="43" t="s">
        <v>19</v>
      </c>
      <c r="M2" s="43" t="s">
        <v>19</v>
      </c>
      <c r="N2" s="43" t="s">
        <v>19</v>
      </c>
      <c r="O2" s="43" t="s">
        <v>20</v>
      </c>
      <c r="P2" s="44"/>
      <c r="Q2" s="42" t="s">
        <v>151</v>
      </c>
      <c r="R2" s="42" t="s">
        <v>152</v>
      </c>
      <c r="S2" s="42" t="s">
        <v>149</v>
      </c>
      <c r="T2" s="44"/>
      <c r="U2" s="45" t="s">
        <v>146</v>
      </c>
      <c r="V2" s="46" t="s">
        <v>147</v>
      </c>
      <c r="W2" s="46" t="s">
        <v>148</v>
      </c>
      <c r="X2" s="44"/>
      <c r="Y2" s="44"/>
      <c r="Z2" s="46" t="s">
        <v>115</v>
      </c>
      <c r="AA2" s="47" t="s">
        <v>177</v>
      </c>
      <c r="AB2" s="47" t="s">
        <v>178</v>
      </c>
      <c r="AC2" s="44"/>
      <c r="AD2" s="48" t="s">
        <v>179</v>
      </c>
      <c r="AE2" s="46" t="s">
        <v>180</v>
      </c>
      <c r="AF2" s="49" t="s">
        <v>181</v>
      </c>
    </row>
    <row r="3" spans="1:43" ht="15.75" thickBot="1">
      <c r="A3" s="50"/>
      <c r="B3" s="51"/>
      <c r="C3" s="51"/>
      <c r="D3" s="51"/>
      <c r="E3" s="51"/>
      <c r="F3" s="52" t="s">
        <v>153</v>
      </c>
      <c r="G3" s="52"/>
      <c r="H3" s="52" t="s">
        <v>153</v>
      </c>
      <c r="I3" s="52"/>
      <c r="J3" s="51"/>
      <c r="K3" s="52" t="s">
        <v>26</v>
      </c>
      <c r="L3" s="52" t="s">
        <v>27</v>
      </c>
      <c r="M3" s="52" t="s">
        <v>28</v>
      </c>
      <c r="N3" s="52" t="s">
        <v>29</v>
      </c>
      <c r="O3" s="52" t="s">
        <v>116</v>
      </c>
      <c r="P3" s="53"/>
      <c r="Q3" s="51"/>
      <c r="R3" s="51"/>
      <c r="S3" s="51"/>
      <c r="T3" s="53"/>
      <c r="U3" s="53"/>
      <c r="V3" s="53"/>
      <c r="W3" s="53"/>
      <c r="X3" s="53"/>
      <c r="Y3" s="53"/>
      <c r="Z3" s="53">
        <f>H37/32</f>
        <v>82.92812499999998</v>
      </c>
      <c r="AA3" s="54"/>
      <c r="AB3" s="54"/>
      <c r="AC3" s="53"/>
      <c r="AD3" s="53">
        <f>O37/32</f>
        <v>170</v>
      </c>
      <c r="AE3" s="53"/>
      <c r="AF3" s="55"/>
    </row>
    <row r="4" spans="1:43" s="10" customFormat="1" ht="15.75" thickBot="1">
      <c r="A4" s="56">
        <v>1</v>
      </c>
      <c r="B4" s="57" t="s">
        <v>31</v>
      </c>
      <c r="C4" s="57" t="s">
        <v>32</v>
      </c>
      <c r="D4" s="58" t="s">
        <v>33</v>
      </c>
      <c r="E4" s="59">
        <v>1986</v>
      </c>
      <c r="F4" s="59">
        <f ca="1">YEAR(TODAY())-E4</f>
        <v>31</v>
      </c>
      <c r="G4" s="60">
        <v>1.8</v>
      </c>
      <c r="H4" s="60">
        <v>80</v>
      </c>
      <c r="I4" s="60">
        <f t="shared" ref="I4:I35" si="0">H4/(G4^2)</f>
        <v>24.691358024691358</v>
      </c>
      <c r="J4" s="60" t="str">
        <f>IF(I4&lt;19,"skinny",IF(I4&lt;25,"normal",IF(I4&lt;30,"overweight",IF(I4&lt;35,"obesity level I",IF(I4&lt;40,"obesity level II","obesity level III")))))</f>
        <v>normal</v>
      </c>
      <c r="K4" s="58">
        <v>23</v>
      </c>
      <c r="L4" s="58">
        <v>162</v>
      </c>
      <c r="M4" s="58">
        <v>162</v>
      </c>
      <c r="N4" s="58">
        <v>165</v>
      </c>
      <c r="O4" s="60">
        <f>SUM(L4:N4)/3</f>
        <v>163</v>
      </c>
      <c r="P4" s="57"/>
      <c r="Q4" s="61">
        <f>H4^2</f>
        <v>6400</v>
      </c>
      <c r="R4" s="57">
        <f>H4*O4</f>
        <v>13040</v>
      </c>
      <c r="S4" s="61">
        <f>O4^2</f>
        <v>26569</v>
      </c>
      <c r="T4" s="57"/>
      <c r="U4" s="57">
        <f>32.71+(60.03*G4)+(0.29*H4)</f>
        <v>163.964</v>
      </c>
      <c r="V4" s="61">
        <f>O4-U4</f>
        <v>-0.96399999999999864</v>
      </c>
      <c r="W4" s="60">
        <f>V4^2</f>
        <v>0.92929599999999735</v>
      </c>
      <c r="X4" s="57"/>
      <c r="Y4" s="57"/>
      <c r="Z4" s="57">
        <v>82.92812499999998</v>
      </c>
      <c r="AA4" s="61">
        <f>H4-Z4</f>
        <v>-2.9281249999999801</v>
      </c>
      <c r="AB4" s="57">
        <f>AA4^2</f>
        <v>8.5739160156248833</v>
      </c>
      <c r="AC4" s="57"/>
      <c r="AD4" s="57">
        <v>170</v>
      </c>
      <c r="AE4" s="61">
        <f>O4-AD4</f>
        <v>-7</v>
      </c>
      <c r="AF4" s="62">
        <f>AE4^2</f>
        <v>49</v>
      </c>
      <c r="AH4" s="100" t="s">
        <v>163</v>
      </c>
      <c r="AI4" s="101"/>
      <c r="AJ4" s="101"/>
      <c r="AK4" s="101"/>
      <c r="AL4" s="101"/>
      <c r="AM4" s="101"/>
      <c r="AN4" s="102"/>
    </row>
    <row r="5" spans="1:43" s="10" customFormat="1">
      <c r="A5" s="56">
        <v>2</v>
      </c>
      <c r="B5" s="57" t="s">
        <v>34</v>
      </c>
      <c r="C5" s="57" t="s">
        <v>35</v>
      </c>
      <c r="D5" s="58" t="s">
        <v>36</v>
      </c>
      <c r="E5" s="59">
        <v>1993</v>
      </c>
      <c r="F5" s="63">
        <f t="shared" ref="F5:F35" ca="1" si="1">YEAR(TODAY())-E5</f>
        <v>24</v>
      </c>
      <c r="G5" s="60">
        <v>1.98</v>
      </c>
      <c r="H5" s="60">
        <v>92.3</v>
      </c>
      <c r="I5" s="60">
        <f t="shared" si="0"/>
        <v>23.543515967758392</v>
      </c>
      <c r="J5" s="60" t="str">
        <f t="shared" ref="J5:J35" si="2">IF(I5&lt;19,"skinny",IF(I5&lt;25,"normal",IF(I5&lt;30,"overweight",IF(I5&lt;35,"obesity level I",IF(I5&lt;40,"obesity level II","obesity level III")))))</f>
        <v>normal</v>
      </c>
      <c r="K5" s="58">
        <v>57</v>
      </c>
      <c r="L5" s="58">
        <v>179</v>
      </c>
      <c r="M5" s="58">
        <v>179</v>
      </c>
      <c r="N5" s="58">
        <v>176</v>
      </c>
      <c r="O5" s="60">
        <f t="shared" ref="O5:O35" si="3">SUM(L5:N5)/3</f>
        <v>178</v>
      </c>
      <c r="P5" s="57"/>
      <c r="Q5" s="61">
        <f t="shared" ref="Q5:Q35" si="4">H5^2</f>
        <v>8519.2899999999991</v>
      </c>
      <c r="R5" s="57">
        <f t="shared" ref="R5:R35" si="5">H5*O5</f>
        <v>16429.399999999998</v>
      </c>
      <c r="S5" s="61">
        <f t="shared" ref="S5:S35" si="6">O5^2</f>
        <v>31684</v>
      </c>
      <c r="T5" s="57"/>
      <c r="U5" s="57">
        <f t="shared" ref="U5:U35" si="7">32.71+(60.03*G5)+(0.29*H5)</f>
        <v>178.3364</v>
      </c>
      <c r="V5" s="61">
        <f>O5-U5</f>
        <v>-0.33639999999999759</v>
      </c>
      <c r="W5" s="60">
        <f t="shared" ref="W5:W35" si="8">V5^2</f>
        <v>0.11316495999999839</v>
      </c>
      <c r="X5" s="57"/>
      <c r="Y5" s="57"/>
      <c r="Z5" s="57">
        <v>82.92812499999998</v>
      </c>
      <c r="AA5" s="61">
        <f t="shared" ref="AA5:AA35" si="9">H5-Z5</f>
        <v>9.3718750000000171</v>
      </c>
      <c r="AB5" s="57">
        <f t="shared" ref="AB5:AB35" si="10">AA5^2</f>
        <v>87.832041015625322</v>
      </c>
      <c r="AC5" s="57"/>
      <c r="AD5" s="57">
        <v>170</v>
      </c>
      <c r="AE5" s="61">
        <f t="shared" ref="AE5:AE35" si="11">O5-AD5</f>
        <v>8</v>
      </c>
      <c r="AF5" s="62">
        <f t="shared" ref="AF5:AF35" si="12">AE5^2</f>
        <v>64</v>
      </c>
      <c r="AH5" s="76" t="s">
        <v>159</v>
      </c>
      <c r="AI5" s="77">
        <v>32</v>
      </c>
      <c r="AJ5" s="78"/>
      <c r="AK5" s="78"/>
      <c r="AL5" s="78"/>
      <c r="AM5" s="97" t="s">
        <v>160</v>
      </c>
      <c r="AN5" s="98">
        <f>AN6</f>
        <v>106.78621527314718</v>
      </c>
      <c r="AP5" s="94" t="s">
        <v>182</v>
      </c>
      <c r="AQ5" s="95">
        <f>AF37/31</f>
        <v>82.623655913978538</v>
      </c>
    </row>
    <row r="6" spans="1:43" s="10" customFormat="1">
      <c r="A6" s="56">
        <v>3</v>
      </c>
      <c r="B6" s="57" t="s">
        <v>37</v>
      </c>
      <c r="C6" s="57" t="s">
        <v>38</v>
      </c>
      <c r="D6" s="58" t="s">
        <v>39</v>
      </c>
      <c r="E6" s="59">
        <v>1987</v>
      </c>
      <c r="F6" s="63">
        <f t="shared" ca="1" si="1"/>
        <v>30</v>
      </c>
      <c r="G6" s="60">
        <v>1.78</v>
      </c>
      <c r="H6" s="60">
        <v>74.099999999999994</v>
      </c>
      <c r="I6" s="60">
        <f t="shared" si="0"/>
        <v>23.387198586037115</v>
      </c>
      <c r="J6" s="60" t="str">
        <f t="shared" si="2"/>
        <v>normal</v>
      </c>
      <c r="K6" s="58">
        <v>29</v>
      </c>
      <c r="L6" s="58">
        <v>158</v>
      </c>
      <c r="M6" s="58">
        <v>160</v>
      </c>
      <c r="N6" s="58">
        <v>161</v>
      </c>
      <c r="O6" s="60">
        <f t="shared" si="3"/>
        <v>159.66666666666666</v>
      </c>
      <c r="P6" s="57"/>
      <c r="Q6" s="61">
        <f t="shared" si="4"/>
        <v>5490.8099999999995</v>
      </c>
      <c r="R6" s="57">
        <f t="shared" si="5"/>
        <v>11831.3</v>
      </c>
      <c r="S6" s="61">
        <f t="shared" si="6"/>
        <v>25493.444444444442</v>
      </c>
      <c r="T6" s="57"/>
      <c r="U6" s="57">
        <f t="shared" si="7"/>
        <v>161.05240000000001</v>
      </c>
      <c r="V6" s="61">
        <f>O6-U6</f>
        <v>-1.3857333333333486</v>
      </c>
      <c r="W6" s="60">
        <f t="shared" si="8"/>
        <v>1.9202568711111534</v>
      </c>
      <c r="X6" s="57"/>
      <c r="Y6" s="57"/>
      <c r="Z6" s="57">
        <v>82.92812499999998</v>
      </c>
      <c r="AA6" s="61">
        <f t="shared" si="9"/>
        <v>-8.8281249999999858</v>
      </c>
      <c r="AB6" s="57">
        <f t="shared" si="10"/>
        <v>77.935791015624744</v>
      </c>
      <c r="AC6" s="57"/>
      <c r="AD6" s="57">
        <v>170</v>
      </c>
      <c r="AE6" s="61">
        <f t="shared" si="11"/>
        <v>-10.333333333333343</v>
      </c>
      <c r="AF6" s="62">
        <f t="shared" si="12"/>
        <v>106.77777777777797</v>
      </c>
      <c r="AH6" s="81" t="s">
        <v>154</v>
      </c>
      <c r="AI6" s="82">
        <f>O37</f>
        <v>5440</v>
      </c>
      <c r="AJ6" s="78"/>
      <c r="AK6" s="78">
        <f>AI6*AI8</f>
        <v>1209369065.5999997</v>
      </c>
      <c r="AL6" s="78"/>
      <c r="AM6" s="78">
        <f>AI5*AI8</f>
        <v>7113935.6799999978</v>
      </c>
      <c r="AN6" s="83">
        <f>AK8/AM8</f>
        <v>106.78621527314718</v>
      </c>
      <c r="AP6" s="76" t="s">
        <v>183</v>
      </c>
      <c r="AQ6" s="83">
        <f>AB37/31</f>
        <v>72.39111895161291</v>
      </c>
    </row>
    <row r="7" spans="1:43" s="10" customFormat="1">
      <c r="A7" s="56">
        <v>4</v>
      </c>
      <c r="B7" s="57" t="s">
        <v>40</v>
      </c>
      <c r="C7" s="57" t="s">
        <v>41</v>
      </c>
      <c r="D7" s="58" t="s">
        <v>42</v>
      </c>
      <c r="E7" s="59">
        <v>1988</v>
      </c>
      <c r="F7" s="63">
        <f t="shared" ca="1" si="1"/>
        <v>29</v>
      </c>
      <c r="G7" s="60">
        <v>1.83</v>
      </c>
      <c r="H7" s="60">
        <v>76.400000000000006</v>
      </c>
      <c r="I7" s="60">
        <f t="shared" si="0"/>
        <v>22.813461136492577</v>
      </c>
      <c r="J7" s="60" t="str">
        <f t="shared" si="2"/>
        <v>normal</v>
      </c>
      <c r="K7" s="58">
        <v>18</v>
      </c>
      <c r="L7" s="58">
        <v>154</v>
      </c>
      <c r="M7" s="58">
        <v>154</v>
      </c>
      <c r="N7" s="58">
        <v>156</v>
      </c>
      <c r="O7" s="60">
        <f t="shared" si="3"/>
        <v>154.66666666666666</v>
      </c>
      <c r="P7" s="57"/>
      <c r="Q7" s="61">
        <f t="shared" si="4"/>
        <v>5836.9600000000009</v>
      </c>
      <c r="R7" s="57">
        <f t="shared" si="5"/>
        <v>11816.533333333333</v>
      </c>
      <c r="S7" s="61">
        <f t="shared" si="6"/>
        <v>23921.777777777774</v>
      </c>
      <c r="T7" s="57"/>
      <c r="U7" s="57">
        <f t="shared" si="7"/>
        <v>164.7209</v>
      </c>
      <c r="V7" s="61">
        <f>O7-U7</f>
        <v>-10.054233333333343</v>
      </c>
      <c r="W7" s="60">
        <f t="shared" si="8"/>
        <v>101.08760792111131</v>
      </c>
      <c r="X7" s="57"/>
      <c r="Y7" s="57"/>
      <c r="Z7" s="57">
        <v>82.92812499999998</v>
      </c>
      <c r="AA7" s="61">
        <f t="shared" si="9"/>
        <v>-6.5281249999999744</v>
      </c>
      <c r="AB7" s="57">
        <f t="shared" si="10"/>
        <v>42.616416015624665</v>
      </c>
      <c r="AC7" s="57"/>
      <c r="AD7" s="57">
        <v>170</v>
      </c>
      <c r="AE7" s="61">
        <f t="shared" si="11"/>
        <v>-15.333333333333343</v>
      </c>
      <c r="AF7" s="62">
        <f t="shared" si="12"/>
        <v>235.1111111111114</v>
      </c>
      <c r="AH7" s="81" t="s">
        <v>155</v>
      </c>
      <c r="AI7" s="82">
        <f>H37</f>
        <v>2653.6999999999994</v>
      </c>
      <c r="AJ7" s="78"/>
      <c r="AK7" s="39">
        <f>AI7*AI9</f>
        <v>1201700534.9766665</v>
      </c>
      <c r="AL7" s="78"/>
      <c r="AM7" s="40">
        <f>AI10</f>
        <v>7042123.6899999967</v>
      </c>
      <c r="AN7" s="83"/>
      <c r="AP7" s="76" t="s">
        <v>184</v>
      </c>
      <c r="AQ7" s="83">
        <f>31/30</f>
        <v>1.0333333333333334</v>
      </c>
    </row>
    <row r="8" spans="1:43" s="10" customFormat="1">
      <c r="A8" s="56">
        <v>5</v>
      </c>
      <c r="B8" s="57" t="s">
        <v>43</v>
      </c>
      <c r="C8" s="57" t="s">
        <v>44</v>
      </c>
      <c r="D8" s="58" t="s">
        <v>45</v>
      </c>
      <c r="E8" s="59">
        <v>1993</v>
      </c>
      <c r="F8" s="63">
        <f t="shared" ca="1" si="1"/>
        <v>24</v>
      </c>
      <c r="G8" s="60">
        <v>1.85</v>
      </c>
      <c r="H8" s="60">
        <v>81.8</v>
      </c>
      <c r="I8" s="60">
        <f t="shared" si="0"/>
        <v>23.900657414170926</v>
      </c>
      <c r="J8" s="60" t="str">
        <f t="shared" si="2"/>
        <v>normal</v>
      </c>
      <c r="K8" s="58">
        <v>7</v>
      </c>
      <c r="L8" s="58">
        <v>171</v>
      </c>
      <c r="M8" s="58">
        <v>171</v>
      </c>
      <c r="N8" s="58">
        <v>170</v>
      </c>
      <c r="O8" s="60">
        <f t="shared" si="3"/>
        <v>170.66666666666666</v>
      </c>
      <c r="P8" s="57"/>
      <c r="Q8" s="61">
        <f t="shared" si="4"/>
        <v>6691.24</v>
      </c>
      <c r="R8" s="57">
        <f t="shared" si="5"/>
        <v>13960.533333333333</v>
      </c>
      <c r="S8" s="61">
        <f t="shared" si="6"/>
        <v>29127.111111111109</v>
      </c>
      <c r="T8" s="57"/>
      <c r="U8" s="57">
        <f t="shared" si="7"/>
        <v>167.48750000000001</v>
      </c>
      <c r="V8" s="61">
        <f>O8-U8</f>
        <v>3.1791666666666458</v>
      </c>
      <c r="W8" s="60">
        <f t="shared" si="8"/>
        <v>10.107100694444313</v>
      </c>
      <c r="X8" s="57"/>
      <c r="Y8" s="57"/>
      <c r="Z8" s="57">
        <v>82.92812499999998</v>
      </c>
      <c r="AA8" s="61">
        <f t="shared" si="9"/>
        <v>-1.1281249999999829</v>
      </c>
      <c r="AB8" s="57">
        <f t="shared" si="10"/>
        <v>1.2726660156249616</v>
      </c>
      <c r="AC8" s="57"/>
      <c r="AD8" s="57">
        <v>170</v>
      </c>
      <c r="AE8" s="61">
        <f t="shared" si="11"/>
        <v>0.66666666666665719</v>
      </c>
      <c r="AF8" s="62">
        <f t="shared" si="12"/>
        <v>0.44444444444443182</v>
      </c>
      <c r="AH8" s="81" t="s">
        <v>156</v>
      </c>
      <c r="AI8" s="82">
        <f>Q37</f>
        <v>222310.48999999993</v>
      </c>
      <c r="AJ8" s="78"/>
      <c r="AK8" s="78">
        <f>AK6-AK7</f>
        <v>7668530.6233332157</v>
      </c>
      <c r="AL8" s="78"/>
      <c r="AM8" s="82">
        <f>AM6-AM7</f>
        <v>71811.990000001155</v>
      </c>
      <c r="AN8" s="83"/>
      <c r="AP8" s="76"/>
      <c r="AQ8" s="83">
        <f>AN9^2</f>
        <v>0.58105854732591922</v>
      </c>
    </row>
    <row r="9" spans="1:43" s="10" customFormat="1">
      <c r="A9" s="56">
        <v>6</v>
      </c>
      <c r="B9" s="57" t="s">
        <v>46</v>
      </c>
      <c r="C9" s="57" t="s">
        <v>47</v>
      </c>
      <c r="D9" s="58" t="s">
        <v>48</v>
      </c>
      <c r="E9" s="59">
        <v>1988</v>
      </c>
      <c r="F9" s="63">
        <f t="shared" ca="1" si="1"/>
        <v>29</v>
      </c>
      <c r="G9" s="60">
        <v>1.98</v>
      </c>
      <c r="H9" s="60">
        <v>97.3</v>
      </c>
      <c r="I9" s="60">
        <f t="shared" si="0"/>
        <v>24.818896031017243</v>
      </c>
      <c r="J9" s="60" t="str">
        <f t="shared" si="2"/>
        <v>normal</v>
      </c>
      <c r="K9" s="58">
        <v>30</v>
      </c>
      <c r="L9" s="58">
        <v>184</v>
      </c>
      <c r="M9" s="58">
        <v>175</v>
      </c>
      <c r="N9" s="58">
        <v>177</v>
      </c>
      <c r="O9" s="60">
        <f t="shared" si="3"/>
        <v>178.66666666666666</v>
      </c>
      <c r="P9" s="57"/>
      <c r="Q9" s="61">
        <f t="shared" si="4"/>
        <v>9467.2899999999991</v>
      </c>
      <c r="R9" s="57">
        <f t="shared" si="5"/>
        <v>17384.266666666666</v>
      </c>
      <c r="S9" s="61">
        <f t="shared" si="6"/>
        <v>31921.777777777774</v>
      </c>
      <c r="T9" s="57"/>
      <c r="U9" s="57">
        <f t="shared" si="7"/>
        <v>179.78640000000001</v>
      </c>
      <c r="V9" s="61">
        <f>O9-U9</f>
        <v>-1.1197333333333575</v>
      </c>
      <c r="W9" s="60">
        <f t="shared" si="8"/>
        <v>1.2538027377778318</v>
      </c>
      <c r="X9" s="57"/>
      <c r="Y9" s="57"/>
      <c r="Z9" s="57">
        <v>82.92812499999998</v>
      </c>
      <c r="AA9" s="61">
        <f t="shared" si="9"/>
        <v>14.371875000000017</v>
      </c>
      <c r="AB9" s="57">
        <f t="shared" si="10"/>
        <v>206.55079101562549</v>
      </c>
      <c r="AC9" s="57"/>
      <c r="AD9" s="57">
        <v>170</v>
      </c>
      <c r="AE9" s="61">
        <f t="shared" si="11"/>
        <v>8.6666666666666572</v>
      </c>
      <c r="AF9" s="62">
        <f t="shared" si="12"/>
        <v>75.111111111110944</v>
      </c>
      <c r="AH9" s="81" t="s">
        <v>157</v>
      </c>
      <c r="AI9" s="82">
        <f>R37</f>
        <v>452839.63333333336</v>
      </c>
      <c r="AJ9" s="78"/>
      <c r="AK9" s="78"/>
      <c r="AL9" s="78"/>
      <c r="AM9" s="97" t="s">
        <v>161</v>
      </c>
      <c r="AN9" s="98">
        <f>AN10</f>
        <v>0.76227196414791432</v>
      </c>
      <c r="AP9" s="76"/>
      <c r="AQ9" s="83">
        <f>AQ5-(AQ8*AQ6)</f>
        <v>40.560177496656522</v>
      </c>
    </row>
    <row r="10" spans="1:43" s="10" customFormat="1">
      <c r="A10" s="56">
        <v>7</v>
      </c>
      <c r="B10" s="57" t="s">
        <v>49</v>
      </c>
      <c r="C10" s="57" t="s">
        <v>50</v>
      </c>
      <c r="D10" s="58" t="s">
        <v>51</v>
      </c>
      <c r="E10" s="59">
        <v>1990</v>
      </c>
      <c r="F10" s="63">
        <f t="shared" ca="1" si="1"/>
        <v>27</v>
      </c>
      <c r="G10" s="60">
        <v>1.8</v>
      </c>
      <c r="H10" s="60">
        <v>68.2</v>
      </c>
      <c r="I10" s="60">
        <f t="shared" si="0"/>
        <v>21.049382716049383</v>
      </c>
      <c r="J10" s="60" t="str">
        <f t="shared" si="2"/>
        <v>normal</v>
      </c>
      <c r="K10" s="58">
        <v>12</v>
      </c>
      <c r="L10" s="58">
        <v>165</v>
      </c>
      <c r="M10" s="58">
        <v>165</v>
      </c>
      <c r="N10" s="58">
        <v>159</v>
      </c>
      <c r="O10" s="60">
        <f t="shared" si="3"/>
        <v>163</v>
      </c>
      <c r="P10" s="57"/>
      <c r="Q10" s="61">
        <f t="shared" si="4"/>
        <v>4651.2400000000007</v>
      </c>
      <c r="R10" s="57">
        <f t="shared" si="5"/>
        <v>11116.6</v>
      </c>
      <c r="S10" s="61">
        <f t="shared" si="6"/>
        <v>26569</v>
      </c>
      <c r="T10" s="57"/>
      <c r="U10" s="57">
        <f t="shared" si="7"/>
        <v>160.542</v>
      </c>
      <c r="V10" s="61">
        <f>O10-U10</f>
        <v>2.4579999999999984</v>
      </c>
      <c r="W10" s="60">
        <f t="shared" si="8"/>
        <v>6.0417639999999926</v>
      </c>
      <c r="X10" s="57"/>
      <c r="Y10" s="57"/>
      <c r="Z10" s="57">
        <v>82.92812499999998</v>
      </c>
      <c r="AA10" s="61">
        <f t="shared" si="9"/>
        <v>-14.728124999999977</v>
      </c>
      <c r="AB10" s="57">
        <f t="shared" si="10"/>
        <v>216.91766601562432</v>
      </c>
      <c r="AC10" s="57"/>
      <c r="AD10" s="57">
        <v>170</v>
      </c>
      <c r="AE10" s="61">
        <f t="shared" si="11"/>
        <v>-7</v>
      </c>
      <c r="AF10" s="62">
        <f t="shared" si="12"/>
        <v>49</v>
      </c>
      <c r="AH10" s="81" t="s">
        <v>158</v>
      </c>
      <c r="AI10" s="82">
        <f>AI7^2</f>
        <v>7042123.6899999967</v>
      </c>
      <c r="AJ10" s="78"/>
      <c r="AK10" s="78">
        <f>AI5*AI9</f>
        <v>14490868.266666668</v>
      </c>
      <c r="AL10" s="78"/>
      <c r="AM10" s="82">
        <f>AM8</f>
        <v>71811.990000001155</v>
      </c>
      <c r="AN10" s="83">
        <f>AK12/AM10</f>
        <v>0.76227196414791432</v>
      </c>
      <c r="AP10" s="106" t="s">
        <v>186</v>
      </c>
      <c r="AQ10" s="98">
        <f>(AQ5-AQ9)/AQ5</f>
        <v>0.50909727912687996</v>
      </c>
    </row>
    <row r="11" spans="1:43" s="10" customFormat="1" ht="15.75" thickBot="1">
      <c r="A11" s="56">
        <v>8</v>
      </c>
      <c r="B11" s="57" t="s">
        <v>52</v>
      </c>
      <c r="C11" s="57" t="s">
        <v>53</v>
      </c>
      <c r="D11" s="58" t="s">
        <v>54</v>
      </c>
      <c r="E11" s="59">
        <v>1990</v>
      </c>
      <c r="F11" s="63">
        <f t="shared" ca="1" si="1"/>
        <v>27</v>
      </c>
      <c r="G11" s="60">
        <v>1.96</v>
      </c>
      <c r="H11" s="60">
        <v>98.2</v>
      </c>
      <c r="I11" s="60">
        <f t="shared" si="0"/>
        <v>25.562265722615578</v>
      </c>
      <c r="J11" s="60" t="str">
        <f t="shared" si="2"/>
        <v>overweight</v>
      </c>
      <c r="K11" s="58">
        <v>6</v>
      </c>
      <c r="L11" s="58">
        <v>187</v>
      </c>
      <c r="M11" s="58">
        <v>187</v>
      </c>
      <c r="N11" s="58">
        <v>193</v>
      </c>
      <c r="O11" s="60">
        <f t="shared" si="3"/>
        <v>189</v>
      </c>
      <c r="P11" s="57"/>
      <c r="Q11" s="61">
        <f t="shared" si="4"/>
        <v>9643.24</v>
      </c>
      <c r="R11" s="57">
        <f t="shared" si="5"/>
        <v>18559.8</v>
      </c>
      <c r="S11" s="61">
        <f t="shared" si="6"/>
        <v>35721</v>
      </c>
      <c r="T11" s="57"/>
      <c r="U11" s="57">
        <f t="shared" si="7"/>
        <v>178.8468</v>
      </c>
      <c r="V11" s="61">
        <f>O11-U11</f>
        <v>10.153199999999998</v>
      </c>
      <c r="W11" s="60">
        <f t="shared" si="8"/>
        <v>103.08747023999996</v>
      </c>
      <c r="X11" s="57"/>
      <c r="Y11" s="57"/>
      <c r="Z11" s="57">
        <v>82.92812499999998</v>
      </c>
      <c r="AA11" s="61">
        <f t="shared" si="9"/>
        <v>15.271875000000023</v>
      </c>
      <c r="AB11" s="57">
        <f t="shared" si="10"/>
        <v>233.23016601562568</v>
      </c>
      <c r="AC11" s="57"/>
      <c r="AD11" s="57">
        <v>170</v>
      </c>
      <c r="AE11" s="61">
        <f t="shared" si="11"/>
        <v>19</v>
      </c>
      <c r="AF11" s="62">
        <f t="shared" si="12"/>
        <v>361</v>
      </c>
      <c r="AH11" s="76"/>
      <c r="AI11" s="78"/>
      <c r="AJ11" s="78"/>
      <c r="AK11" s="78">
        <f>AI6*AI7</f>
        <v>14436127.999999996</v>
      </c>
      <c r="AL11" s="78"/>
      <c r="AM11" s="78"/>
      <c r="AN11" s="83"/>
      <c r="AP11" s="84" t="s">
        <v>185</v>
      </c>
      <c r="AQ11" s="96">
        <f>SQRT(AQ10)</f>
        <v>0.71351053189625724</v>
      </c>
    </row>
    <row r="12" spans="1:43" s="10" customFormat="1">
      <c r="A12" s="56">
        <v>9</v>
      </c>
      <c r="B12" s="57" t="s">
        <v>55</v>
      </c>
      <c r="C12" s="57" t="s">
        <v>56</v>
      </c>
      <c r="D12" s="58" t="s">
        <v>42</v>
      </c>
      <c r="E12" s="59">
        <v>1986</v>
      </c>
      <c r="F12" s="63">
        <f t="shared" ca="1" si="1"/>
        <v>31</v>
      </c>
      <c r="G12" s="60">
        <v>1.85</v>
      </c>
      <c r="H12" s="60">
        <v>85.5</v>
      </c>
      <c r="I12" s="60">
        <f t="shared" si="0"/>
        <v>24.981738495252007</v>
      </c>
      <c r="J12" s="60" t="str">
        <f t="shared" si="2"/>
        <v>normal</v>
      </c>
      <c r="K12" s="58">
        <v>4</v>
      </c>
      <c r="L12" s="58">
        <v>173</v>
      </c>
      <c r="M12" s="58">
        <v>173</v>
      </c>
      <c r="N12" s="58">
        <v>173</v>
      </c>
      <c r="O12" s="60">
        <f t="shared" si="3"/>
        <v>173</v>
      </c>
      <c r="P12" s="57"/>
      <c r="Q12" s="61">
        <f t="shared" si="4"/>
        <v>7310.25</v>
      </c>
      <c r="R12" s="57">
        <f t="shared" si="5"/>
        <v>14791.5</v>
      </c>
      <c r="S12" s="61">
        <f t="shared" si="6"/>
        <v>29929</v>
      </c>
      <c r="T12" s="57"/>
      <c r="U12" s="57">
        <f t="shared" si="7"/>
        <v>168.56049999999999</v>
      </c>
      <c r="V12" s="61">
        <f>O12-U12</f>
        <v>4.4395000000000095</v>
      </c>
      <c r="W12" s="60">
        <f t="shared" si="8"/>
        <v>19.709160250000085</v>
      </c>
      <c r="X12" s="57"/>
      <c r="Y12" s="57"/>
      <c r="Z12" s="57">
        <v>82.92812499999998</v>
      </c>
      <c r="AA12" s="61">
        <f t="shared" si="9"/>
        <v>2.5718750000000199</v>
      </c>
      <c r="AB12" s="57">
        <f t="shared" si="10"/>
        <v>6.6145410156251021</v>
      </c>
      <c r="AC12" s="57"/>
      <c r="AD12" s="57">
        <v>170</v>
      </c>
      <c r="AE12" s="61">
        <f t="shared" si="11"/>
        <v>3</v>
      </c>
      <c r="AF12" s="62">
        <f t="shared" si="12"/>
        <v>9</v>
      </c>
      <c r="AH12" s="76"/>
      <c r="AI12" s="78"/>
      <c r="AJ12" s="78"/>
      <c r="AK12" s="78">
        <f>AK10-AK11</f>
        <v>54740.266666671261</v>
      </c>
      <c r="AL12" s="78"/>
      <c r="AM12" s="78"/>
      <c r="AN12" s="83"/>
    </row>
    <row r="13" spans="1:43" s="10" customFormat="1">
      <c r="A13" s="56">
        <v>10</v>
      </c>
      <c r="B13" s="57" t="s">
        <v>57</v>
      </c>
      <c r="C13" s="57" t="s">
        <v>58</v>
      </c>
      <c r="D13" s="58" t="s">
        <v>59</v>
      </c>
      <c r="E13" s="59">
        <v>1988</v>
      </c>
      <c r="F13" s="63">
        <f t="shared" ca="1" si="1"/>
        <v>29</v>
      </c>
      <c r="G13" s="60">
        <v>1.98</v>
      </c>
      <c r="H13" s="60">
        <v>89.1</v>
      </c>
      <c r="I13" s="60">
        <f t="shared" si="0"/>
        <v>22.727272727272727</v>
      </c>
      <c r="J13" s="60" t="str">
        <f t="shared" si="2"/>
        <v>normal</v>
      </c>
      <c r="K13" s="58">
        <v>8</v>
      </c>
      <c r="L13" s="58">
        <v>179</v>
      </c>
      <c r="M13" s="58">
        <v>177</v>
      </c>
      <c r="N13" s="58">
        <v>174</v>
      </c>
      <c r="O13" s="60">
        <f t="shared" si="3"/>
        <v>176.66666666666666</v>
      </c>
      <c r="P13" s="57"/>
      <c r="Q13" s="61">
        <f t="shared" si="4"/>
        <v>7938.8099999999986</v>
      </c>
      <c r="R13" s="57">
        <f t="shared" si="5"/>
        <v>15740.999999999998</v>
      </c>
      <c r="S13" s="61">
        <f t="shared" si="6"/>
        <v>31211.111111111109</v>
      </c>
      <c r="T13" s="57"/>
      <c r="U13" s="57">
        <f t="shared" si="7"/>
        <v>177.4084</v>
      </c>
      <c r="V13" s="61">
        <f>O13-U13</f>
        <v>-0.74173333333334313</v>
      </c>
      <c r="W13" s="60">
        <f t="shared" si="8"/>
        <v>0.55016833777779228</v>
      </c>
      <c r="X13" s="57"/>
      <c r="Y13" s="57"/>
      <c r="Z13" s="57">
        <v>82.92812499999998</v>
      </c>
      <c r="AA13" s="61">
        <f t="shared" si="9"/>
        <v>6.1718750000000142</v>
      </c>
      <c r="AB13" s="57">
        <f t="shared" si="10"/>
        <v>38.092041015625178</v>
      </c>
      <c r="AC13" s="57"/>
      <c r="AD13" s="57">
        <v>170</v>
      </c>
      <c r="AE13" s="61">
        <f t="shared" si="11"/>
        <v>6.6666666666666572</v>
      </c>
      <c r="AF13" s="62">
        <f t="shared" si="12"/>
        <v>44.444444444444315</v>
      </c>
      <c r="AH13" s="76"/>
      <c r="AI13" s="78"/>
      <c r="AJ13" s="78"/>
      <c r="AK13" s="78"/>
      <c r="AL13" s="78"/>
      <c r="AM13" s="78"/>
      <c r="AN13" s="83"/>
    </row>
    <row r="14" spans="1:43" s="10" customFormat="1" ht="15.75" thickBot="1">
      <c r="A14" s="56">
        <v>11</v>
      </c>
      <c r="B14" s="57" t="s">
        <v>60</v>
      </c>
      <c r="C14" s="57" t="s">
        <v>61</v>
      </c>
      <c r="D14" s="58" t="s">
        <v>62</v>
      </c>
      <c r="E14" s="59">
        <v>1992</v>
      </c>
      <c r="F14" s="63">
        <f t="shared" ca="1" si="1"/>
        <v>25</v>
      </c>
      <c r="G14" s="60">
        <v>1.85</v>
      </c>
      <c r="H14" s="60">
        <v>79.099999999999994</v>
      </c>
      <c r="I14" s="60">
        <f t="shared" si="0"/>
        <v>23.111760409057702</v>
      </c>
      <c r="J14" s="60" t="str">
        <f t="shared" si="2"/>
        <v>normal</v>
      </c>
      <c r="K14" s="58">
        <v>63</v>
      </c>
      <c r="L14" s="58">
        <v>151</v>
      </c>
      <c r="M14" s="58">
        <v>151</v>
      </c>
      <c r="N14" s="58">
        <v>165</v>
      </c>
      <c r="O14" s="60">
        <f t="shared" si="3"/>
        <v>155.66666666666666</v>
      </c>
      <c r="P14" s="57"/>
      <c r="Q14" s="61">
        <f t="shared" si="4"/>
        <v>6256.8099999999995</v>
      </c>
      <c r="R14" s="57">
        <f t="shared" si="5"/>
        <v>12313.233333333332</v>
      </c>
      <c r="S14" s="61">
        <f t="shared" si="6"/>
        <v>24232.111111111109</v>
      </c>
      <c r="T14" s="57"/>
      <c r="U14" s="57">
        <f t="shared" si="7"/>
        <v>166.7045</v>
      </c>
      <c r="V14" s="61">
        <f>O14-U14</f>
        <v>-11.037833333333339</v>
      </c>
      <c r="W14" s="60">
        <f t="shared" si="8"/>
        <v>121.83376469444457</v>
      </c>
      <c r="X14" s="57"/>
      <c r="Y14" s="57"/>
      <c r="Z14" s="57">
        <v>82.92812499999998</v>
      </c>
      <c r="AA14" s="61">
        <f t="shared" si="9"/>
        <v>-3.8281249999999858</v>
      </c>
      <c r="AB14" s="57">
        <f t="shared" si="10"/>
        <v>14.654541015624892</v>
      </c>
      <c r="AC14" s="57"/>
      <c r="AD14" s="57">
        <v>170</v>
      </c>
      <c r="AE14" s="61">
        <f t="shared" si="11"/>
        <v>-14.333333333333343</v>
      </c>
      <c r="AF14" s="62">
        <f t="shared" si="12"/>
        <v>205.44444444444471</v>
      </c>
      <c r="AH14" s="84"/>
      <c r="AI14" s="85"/>
      <c r="AJ14" s="85"/>
      <c r="AK14" s="103" t="s">
        <v>146</v>
      </c>
      <c r="AL14" s="104" t="s">
        <v>134</v>
      </c>
      <c r="AM14" s="104" t="s">
        <v>190</v>
      </c>
      <c r="AN14" s="105"/>
    </row>
    <row r="15" spans="1:43" s="10" customFormat="1" ht="15.75" thickBot="1">
      <c r="A15" s="56">
        <v>12</v>
      </c>
      <c r="B15" s="57" t="s">
        <v>63</v>
      </c>
      <c r="C15" s="57" t="s">
        <v>64</v>
      </c>
      <c r="D15" s="58" t="s">
        <v>65</v>
      </c>
      <c r="E15" s="59">
        <v>1985</v>
      </c>
      <c r="F15" s="63">
        <f t="shared" ca="1" si="1"/>
        <v>32</v>
      </c>
      <c r="G15" s="60">
        <v>1.83</v>
      </c>
      <c r="H15" s="60">
        <v>81.400000000000006</v>
      </c>
      <c r="I15" s="60">
        <f t="shared" si="0"/>
        <v>24.306488697781358</v>
      </c>
      <c r="J15" s="60" t="str">
        <f t="shared" si="2"/>
        <v>normal</v>
      </c>
      <c r="K15" s="58">
        <v>3</v>
      </c>
      <c r="L15" s="58">
        <v>165</v>
      </c>
      <c r="M15" s="58">
        <v>176</v>
      </c>
      <c r="N15" s="58">
        <v>168</v>
      </c>
      <c r="O15" s="60">
        <f t="shared" si="3"/>
        <v>169.66666666666666</v>
      </c>
      <c r="P15" s="57"/>
      <c r="Q15" s="61">
        <f t="shared" si="4"/>
        <v>6625.9600000000009</v>
      </c>
      <c r="R15" s="57">
        <f t="shared" si="5"/>
        <v>13810.866666666667</v>
      </c>
      <c r="S15" s="61">
        <f t="shared" si="6"/>
        <v>28786.777777777774</v>
      </c>
      <c r="T15" s="57"/>
      <c r="U15" s="57">
        <f t="shared" si="7"/>
        <v>166.17089999999999</v>
      </c>
      <c r="V15" s="61">
        <f>O15-U15</f>
        <v>3.4957666666666682</v>
      </c>
      <c r="W15" s="60">
        <f t="shared" si="8"/>
        <v>12.220384587777788</v>
      </c>
      <c r="X15" s="57"/>
      <c r="Y15" s="57"/>
      <c r="Z15" s="57">
        <v>82.92812499999998</v>
      </c>
      <c r="AA15" s="61">
        <f t="shared" si="9"/>
        <v>-1.5281249999999744</v>
      </c>
      <c r="AB15" s="57">
        <f t="shared" si="10"/>
        <v>2.3351660156249219</v>
      </c>
      <c r="AC15" s="57"/>
      <c r="AD15" s="57">
        <v>170</v>
      </c>
      <c r="AE15" s="61">
        <f t="shared" si="11"/>
        <v>-0.33333333333334281</v>
      </c>
      <c r="AF15" s="62">
        <f t="shared" si="12"/>
        <v>0.11111111111111743</v>
      </c>
    </row>
    <row r="16" spans="1:43" s="10" customFormat="1">
      <c r="A16" s="56">
        <v>13</v>
      </c>
      <c r="B16" s="57" t="s">
        <v>66</v>
      </c>
      <c r="C16" s="57" t="s">
        <v>67</v>
      </c>
      <c r="D16" s="58" t="s">
        <v>68</v>
      </c>
      <c r="E16" s="59">
        <v>1987</v>
      </c>
      <c r="F16" s="63">
        <f t="shared" ca="1" si="1"/>
        <v>30</v>
      </c>
      <c r="G16" s="60">
        <v>1.88</v>
      </c>
      <c r="H16" s="60">
        <v>77.3</v>
      </c>
      <c r="I16" s="60">
        <f t="shared" si="0"/>
        <v>21.870755998189228</v>
      </c>
      <c r="J16" s="60" t="str">
        <f t="shared" si="2"/>
        <v>normal</v>
      </c>
      <c r="K16" s="58">
        <v>2</v>
      </c>
      <c r="L16" s="58">
        <v>176</v>
      </c>
      <c r="M16" s="58">
        <v>172</v>
      </c>
      <c r="N16" s="58">
        <v>177</v>
      </c>
      <c r="O16" s="60">
        <f t="shared" si="3"/>
        <v>175</v>
      </c>
      <c r="P16" s="57"/>
      <c r="Q16" s="61">
        <f t="shared" si="4"/>
        <v>5975.29</v>
      </c>
      <c r="R16" s="57">
        <f t="shared" si="5"/>
        <v>13527.5</v>
      </c>
      <c r="S16" s="61">
        <f t="shared" si="6"/>
        <v>30625</v>
      </c>
      <c r="T16" s="57"/>
      <c r="U16" s="57">
        <f t="shared" si="7"/>
        <v>167.98339999999999</v>
      </c>
      <c r="V16" s="61">
        <f>O16-U16</f>
        <v>7.0166000000000111</v>
      </c>
      <c r="W16" s="60">
        <f t="shared" si="8"/>
        <v>49.232675560000153</v>
      </c>
      <c r="X16" s="57"/>
      <c r="Y16" s="57"/>
      <c r="Z16" s="57">
        <v>82.92812499999998</v>
      </c>
      <c r="AA16" s="61">
        <f t="shared" si="9"/>
        <v>-5.6281249999999829</v>
      </c>
      <c r="AB16" s="57">
        <f t="shared" si="10"/>
        <v>31.675791015624807</v>
      </c>
      <c r="AC16" s="57"/>
      <c r="AD16" s="57">
        <v>170</v>
      </c>
      <c r="AE16" s="61">
        <f t="shared" si="11"/>
        <v>5</v>
      </c>
      <c r="AF16" s="62">
        <f t="shared" si="12"/>
        <v>25</v>
      </c>
      <c r="AH16" s="100" t="s">
        <v>164</v>
      </c>
      <c r="AI16" s="101"/>
      <c r="AJ16" s="101"/>
      <c r="AK16" s="101"/>
      <c r="AL16" s="101"/>
      <c r="AM16" s="102"/>
      <c r="AN16" s="89"/>
    </row>
    <row r="17" spans="1:39" s="10" customFormat="1">
      <c r="A17" s="56">
        <v>14</v>
      </c>
      <c r="B17" s="57" t="s">
        <v>69</v>
      </c>
      <c r="C17" s="57" t="s">
        <v>70</v>
      </c>
      <c r="D17" s="58" t="s">
        <v>71</v>
      </c>
      <c r="E17" s="59">
        <v>1996</v>
      </c>
      <c r="F17" s="63">
        <f t="shared" ca="1" si="1"/>
        <v>21</v>
      </c>
      <c r="G17" s="60">
        <v>1.85</v>
      </c>
      <c r="H17" s="60">
        <v>83.2</v>
      </c>
      <c r="I17" s="60">
        <f t="shared" si="0"/>
        <v>24.309715120525929</v>
      </c>
      <c r="J17" s="60" t="str">
        <f t="shared" si="2"/>
        <v>normal</v>
      </c>
      <c r="K17" s="58">
        <v>67</v>
      </c>
      <c r="L17" s="58">
        <v>175</v>
      </c>
      <c r="M17" s="58">
        <v>164</v>
      </c>
      <c r="N17" s="58">
        <v>172</v>
      </c>
      <c r="O17" s="60">
        <f t="shared" si="3"/>
        <v>170.33333333333334</v>
      </c>
      <c r="P17" s="57"/>
      <c r="Q17" s="61">
        <f t="shared" si="4"/>
        <v>6922.2400000000007</v>
      </c>
      <c r="R17" s="57">
        <f t="shared" si="5"/>
        <v>14171.733333333335</v>
      </c>
      <c r="S17" s="61">
        <f t="shared" si="6"/>
        <v>29013.444444444449</v>
      </c>
      <c r="T17" s="57"/>
      <c r="U17" s="57">
        <f t="shared" si="7"/>
        <v>167.89350000000002</v>
      </c>
      <c r="V17" s="61">
        <f>O17-U17</f>
        <v>2.4398333333333255</v>
      </c>
      <c r="W17" s="60">
        <f t="shared" si="8"/>
        <v>5.9527866944444066</v>
      </c>
      <c r="X17" s="57"/>
      <c r="Y17" s="57"/>
      <c r="Z17" s="57">
        <v>82.92812499999998</v>
      </c>
      <c r="AA17" s="61">
        <f t="shared" si="9"/>
        <v>0.27187500000002274</v>
      </c>
      <c r="AB17" s="57">
        <f t="shared" si="10"/>
        <v>7.3916015625012363E-2</v>
      </c>
      <c r="AC17" s="57"/>
      <c r="AD17" s="57">
        <v>170</v>
      </c>
      <c r="AE17" s="61">
        <f t="shared" si="11"/>
        <v>0.33333333333334281</v>
      </c>
      <c r="AF17" s="62">
        <f t="shared" si="12"/>
        <v>0.11111111111111743</v>
      </c>
      <c r="AH17" s="81" t="s">
        <v>165</v>
      </c>
      <c r="AI17" s="82">
        <f>AI20^2</f>
        <v>29593600</v>
      </c>
      <c r="AJ17" s="78"/>
      <c r="AK17" s="78" t="s">
        <v>167</v>
      </c>
      <c r="AL17" s="78" t="s">
        <v>134</v>
      </c>
      <c r="AM17" s="83">
        <f>AI17/AI22</f>
        <v>924800</v>
      </c>
    </row>
    <row r="18" spans="1:39" s="10" customFormat="1">
      <c r="A18" s="56">
        <v>15</v>
      </c>
      <c r="B18" s="57" t="s">
        <v>72</v>
      </c>
      <c r="C18" s="57" t="s">
        <v>73</v>
      </c>
      <c r="D18" s="58" t="s">
        <v>74</v>
      </c>
      <c r="E18" s="59">
        <v>1987</v>
      </c>
      <c r="F18" s="63">
        <f t="shared" ca="1" si="1"/>
        <v>30</v>
      </c>
      <c r="G18" s="60">
        <v>1.91</v>
      </c>
      <c r="H18" s="60">
        <v>84.1</v>
      </c>
      <c r="I18" s="60">
        <f t="shared" si="0"/>
        <v>23.053096132233215</v>
      </c>
      <c r="J18" s="60" t="str">
        <f t="shared" si="2"/>
        <v>normal</v>
      </c>
      <c r="K18" s="58">
        <v>1</v>
      </c>
      <c r="L18" s="58">
        <v>166</v>
      </c>
      <c r="M18" s="58">
        <v>162</v>
      </c>
      <c r="N18" s="58">
        <v>160</v>
      </c>
      <c r="O18" s="60">
        <f t="shared" si="3"/>
        <v>162.66666666666666</v>
      </c>
      <c r="P18" s="57"/>
      <c r="Q18" s="61">
        <f t="shared" si="4"/>
        <v>7072.8099999999995</v>
      </c>
      <c r="R18" s="57">
        <f t="shared" si="5"/>
        <v>13680.266666666665</v>
      </c>
      <c r="S18" s="61">
        <f t="shared" si="6"/>
        <v>26460.444444444442</v>
      </c>
      <c r="T18" s="57"/>
      <c r="U18" s="57">
        <f t="shared" si="7"/>
        <v>171.75630000000001</v>
      </c>
      <c r="V18" s="61">
        <f>O18-U18</f>
        <v>-9.089633333333353</v>
      </c>
      <c r="W18" s="60">
        <f t="shared" si="8"/>
        <v>82.621434134444797</v>
      </c>
      <c r="X18" s="57"/>
      <c r="Y18" s="57"/>
      <c r="Z18" s="57">
        <v>82.92812499999998</v>
      </c>
      <c r="AA18" s="61">
        <f t="shared" si="9"/>
        <v>1.1718750000000142</v>
      </c>
      <c r="AB18" s="57">
        <f t="shared" si="10"/>
        <v>1.3732910156250333</v>
      </c>
      <c r="AC18" s="57"/>
      <c r="AD18" s="57">
        <v>170</v>
      </c>
      <c r="AE18" s="61">
        <f t="shared" si="11"/>
        <v>-7.3333333333333428</v>
      </c>
      <c r="AF18" s="62">
        <f t="shared" si="12"/>
        <v>53.777777777777914</v>
      </c>
      <c r="AH18" s="81" t="s">
        <v>157</v>
      </c>
      <c r="AI18" s="82">
        <f>R37</f>
        <v>452839.63333333336</v>
      </c>
      <c r="AJ18" s="78"/>
      <c r="AK18" s="78" t="s">
        <v>168</v>
      </c>
      <c r="AL18" s="78" t="s">
        <v>134</v>
      </c>
      <c r="AM18" s="83">
        <f>(AI19*AI20)/AI22</f>
        <v>451128.99999999988</v>
      </c>
    </row>
    <row r="19" spans="1:39" s="10" customFormat="1">
      <c r="A19" s="56">
        <v>16</v>
      </c>
      <c r="B19" s="57" t="s">
        <v>75</v>
      </c>
      <c r="C19" s="57" t="s">
        <v>76</v>
      </c>
      <c r="D19" s="58" t="s">
        <v>48</v>
      </c>
      <c r="E19" s="59">
        <v>1992</v>
      </c>
      <c r="F19" s="63">
        <f t="shared" ca="1" si="1"/>
        <v>25</v>
      </c>
      <c r="G19" s="60">
        <v>1.7</v>
      </c>
      <c r="H19" s="60">
        <v>64.099999999999994</v>
      </c>
      <c r="I19" s="60">
        <f t="shared" si="0"/>
        <v>22.179930795847753</v>
      </c>
      <c r="J19" s="60" t="str">
        <f t="shared" si="2"/>
        <v>normal</v>
      </c>
      <c r="K19" s="58">
        <v>41</v>
      </c>
      <c r="L19" s="58">
        <v>164</v>
      </c>
      <c r="M19" s="58">
        <v>160</v>
      </c>
      <c r="N19" s="58">
        <v>156</v>
      </c>
      <c r="O19" s="60">
        <f t="shared" si="3"/>
        <v>160</v>
      </c>
      <c r="P19" s="57"/>
      <c r="Q19" s="61">
        <f t="shared" si="4"/>
        <v>4108.8099999999995</v>
      </c>
      <c r="R19" s="57">
        <f t="shared" si="5"/>
        <v>10256</v>
      </c>
      <c r="S19" s="61">
        <f t="shared" si="6"/>
        <v>25600</v>
      </c>
      <c r="T19" s="57"/>
      <c r="U19" s="57">
        <f t="shared" si="7"/>
        <v>153.35</v>
      </c>
      <c r="V19" s="61">
        <f>O19-U19</f>
        <v>6.6500000000000057</v>
      </c>
      <c r="W19" s="60">
        <f t="shared" si="8"/>
        <v>44.222500000000075</v>
      </c>
      <c r="X19" s="57"/>
      <c r="Y19" s="57"/>
      <c r="Z19" s="57">
        <v>82.92812499999998</v>
      </c>
      <c r="AA19" s="61">
        <f t="shared" si="9"/>
        <v>-18.828124999999986</v>
      </c>
      <c r="AB19" s="57">
        <f t="shared" si="10"/>
        <v>354.49829101562449</v>
      </c>
      <c r="AC19" s="57"/>
      <c r="AD19" s="57">
        <v>170</v>
      </c>
      <c r="AE19" s="61">
        <f t="shared" si="11"/>
        <v>-10</v>
      </c>
      <c r="AF19" s="62">
        <f t="shared" si="12"/>
        <v>100</v>
      </c>
      <c r="AH19" s="81" t="s">
        <v>155</v>
      </c>
      <c r="AI19" s="82">
        <f>H37</f>
        <v>2653.6999999999994</v>
      </c>
      <c r="AJ19" s="78"/>
      <c r="AK19" s="78"/>
      <c r="AL19" s="78"/>
      <c r="AM19" s="90">
        <f>AI18-AM18</f>
        <v>1710.6333333334769</v>
      </c>
    </row>
    <row r="20" spans="1:39" s="10" customFormat="1">
      <c r="A20" s="56">
        <v>17</v>
      </c>
      <c r="B20" s="57" t="s">
        <v>77</v>
      </c>
      <c r="C20" s="57" t="s">
        <v>78</v>
      </c>
      <c r="D20" s="58" t="s">
        <v>79</v>
      </c>
      <c r="E20" s="59">
        <v>1986</v>
      </c>
      <c r="F20" s="63">
        <f t="shared" ca="1" si="1"/>
        <v>31</v>
      </c>
      <c r="G20" s="60">
        <v>2.0299999999999998</v>
      </c>
      <c r="H20" s="60">
        <v>89.1</v>
      </c>
      <c r="I20" s="60">
        <f t="shared" si="0"/>
        <v>21.621490451115051</v>
      </c>
      <c r="J20" s="60" t="str">
        <f t="shared" si="2"/>
        <v>normal</v>
      </c>
      <c r="K20" s="58">
        <v>56</v>
      </c>
      <c r="L20" s="58">
        <v>182</v>
      </c>
      <c r="M20" s="58">
        <v>190</v>
      </c>
      <c r="N20" s="58">
        <v>190</v>
      </c>
      <c r="O20" s="60">
        <f t="shared" si="3"/>
        <v>187.33333333333334</v>
      </c>
      <c r="P20" s="57"/>
      <c r="Q20" s="61">
        <f t="shared" si="4"/>
        <v>7938.8099999999986</v>
      </c>
      <c r="R20" s="57">
        <f t="shared" si="5"/>
        <v>16691.400000000001</v>
      </c>
      <c r="S20" s="61">
        <f t="shared" si="6"/>
        <v>35093.777777777781</v>
      </c>
      <c r="T20" s="57"/>
      <c r="U20" s="57">
        <f t="shared" si="7"/>
        <v>180.40989999999999</v>
      </c>
      <c r="V20" s="61">
        <f>O20-U20</f>
        <v>6.9234333333333495</v>
      </c>
      <c r="W20" s="60">
        <f t="shared" si="8"/>
        <v>47.933929121111333</v>
      </c>
      <c r="X20" s="57"/>
      <c r="Y20" s="57"/>
      <c r="Z20" s="57">
        <v>82.92812499999998</v>
      </c>
      <c r="AA20" s="61">
        <f t="shared" si="9"/>
        <v>6.1718750000000142</v>
      </c>
      <c r="AB20" s="57">
        <f t="shared" si="10"/>
        <v>38.092041015625178</v>
      </c>
      <c r="AC20" s="57"/>
      <c r="AD20" s="57">
        <v>170</v>
      </c>
      <c r="AE20" s="61">
        <f t="shared" si="11"/>
        <v>17.333333333333343</v>
      </c>
      <c r="AF20" s="62">
        <f t="shared" si="12"/>
        <v>300.4444444444448</v>
      </c>
      <c r="AH20" s="81" t="s">
        <v>154</v>
      </c>
      <c r="AI20" s="82">
        <f>O37</f>
        <v>5440</v>
      </c>
      <c r="AJ20" s="78"/>
      <c r="AK20" s="78"/>
      <c r="AL20" s="78"/>
      <c r="AM20" s="83">
        <f>AN9*AM19</f>
        <v>1303.9678309370033</v>
      </c>
    </row>
    <row r="21" spans="1:39" s="10" customFormat="1">
      <c r="A21" s="56">
        <v>18</v>
      </c>
      <c r="B21" s="57" t="s">
        <v>80</v>
      </c>
      <c r="C21" s="57" t="s">
        <v>81</v>
      </c>
      <c r="D21" s="58" t="s">
        <v>82</v>
      </c>
      <c r="E21" s="59">
        <v>1991</v>
      </c>
      <c r="F21" s="63">
        <f t="shared" ca="1" si="1"/>
        <v>26</v>
      </c>
      <c r="G21" s="60">
        <v>1.91</v>
      </c>
      <c r="H21" s="60">
        <v>80</v>
      </c>
      <c r="I21" s="60">
        <f t="shared" si="0"/>
        <v>21.929223431375238</v>
      </c>
      <c r="J21" s="60" t="str">
        <f t="shared" si="2"/>
        <v>normal</v>
      </c>
      <c r="K21" s="58">
        <v>13</v>
      </c>
      <c r="L21" s="58">
        <v>173</v>
      </c>
      <c r="M21" s="58">
        <v>182</v>
      </c>
      <c r="N21" s="58">
        <v>176</v>
      </c>
      <c r="O21" s="60">
        <f t="shared" si="3"/>
        <v>177</v>
      </c>
      <c r="P21" s="57"/>
      <c r="Q21" s="61">
        <f t="shared" si="4"/>
        <v>6400</v>
      </c>
      <c r="R21" s="57">
        <f t="shared" si="5"/>
        <v>14160</v>
      </c>
      <c r="S21" s="61">
        <f t="shared" si="6"/>
        <v>31329</v>
      </c>
      <c r="T21" s="57"/>
      <c r="U21" s="57">
        <f t="shared" si="7"/>
        <v>170.56729999999999</v>
      </c>
      <c r="V21" s="61">
        <f>O21-U21</f>
        <v>6.4327000000000112</v>
      </c>
      <c r="W21" s="60">
        <f t="shared" si="8"/>
        <v>41.379629290000146</v>
      </c>
      <c r="X21" s="57"/>
      <c r="Y21" s="57"/>
      <c r="Z21" s="57">
        <v>82.92812499999998</v>
      </c>
      <c r="AA21" s="61">
        <f t="shared" si="9"/>
        <v>-2.9281249999999801</v>
      </c>
      <c r="AB21" s="57">
        <f t="shared" si="10"/>
        <v>8.5739160156248833</v>
      </c>
      <c r="AC21" s="57"/>
      <c r="AD21" s="57">
        <v>170</v>
      </c>
      <c r="AE21" s="61">
        <f t="shared" si="11"/>
        <v>7</v>
      </c>
      <c r="AF21" s="62">
        <f t="shared" si="12"/>
        <v>49</v>
      </c>
      <c r="AH21" s="81" t="s">
        <v>166</v>
      </c>
      <c r="AI21" s="82">
        <f>S37</f>
        <v>927361.33333333326</v>
      </c>
      <c r="AJ21" s="78"/>
      <c r="AK21" s="78" t="s">
        <v>169</v>
      </c>
      <c r="AL21" s="78" t="s">
        <v>134</v>
      </c>
      <c r="AM21" s="90">
        <f>AI21-AM17-AM20</f>
        <v>1257.3655023962524</v>
      </c>
    </row>
    <row r="22" spans="1:39" s="10" customFormat="1">
      <c r="A22" s="56">
        <v>19</v>
      </c>
      <c r="B22" s="57" t="s">
        <v>83</v>
      </c>
      <c r="C22" s="57" t="s">
        <v>84</v>
      </c>
      <c r="D22" s="58" t="s">
        <v>85</v>
      </c>
      <c r="E22" s="59">
        <v>1986</v>
      </c>
      <c r="F22" s="63">
        <f t="shared" ca="1" si="1"/>
        <v>31</v>
      </c>
      <c r="G22" s="60">
        <v>1.85</v>
      </c>
      <c r="H22" s="60">
        <v>75</v>
      </c>
      <c r="I22" s="60">
        <f t="shared" si="0"/>
        <v>21.913805697589478</v>
      </c>
      <c r="J22" s="60" t="str">
        <f t="shared" si="2"/>
        <v>normal</v>
      </c>
      <c r="K22" s="58">
        <v>25</v>
      </c>
      <c r="L22" s="58">
        <v>163</v>
      </c>
      <c r="M22" s="58">
        <v>164</v>
      </c>
      <c r="N22" s="58">
        <v>163</v>
      </c>
      <c r="O22" s="60">
        <f t="shared" si="3"/>
        <v>163.33333333333334</v>
      </c>
      <c r="P22" s="57"/>
      <c r="Q22" s="61">
        <f t="shared" si="4"/>
        <v>5625</v>
      </c>
      <c r="R22" s="57">
        <f t="shared" si="5"/>
        <v>12250</v>
      </c>
      <c r="S22" s="61">
        <f t="shared" si="6"/>
        <v>26677.777777777781</v>
      </c>
      <c r="T22" s="57"/>
      <c r="U22" s="57">
        <f t="shared" si="7"/>
        <v>165.5155</v>
      </c>
      <c r="V22" s="61">
        <f>O22-U22</f>
        <v>-2.1821666666666601</v>
      </c>
      <c r="W22" s="60">
        <f t="shared" si="8"/>
        <v>4.7618513611110824</v>
      </c>
      <c r="X22" s="57"/>
      <c r="Y22" s="57"/>
      <c r="Z22" s="57">
        <v>82.92812499999998</v>
      </c>
      <c r="AA22" s="61">
        <f t="shared" si="9"/>
        <v>-7.9281249999999801</v>
      </c>
      <c r="AB22" s="57">
        <f t="shared" si="10"/>
        <v>62.855166015624683</v>
      </c>
      <c r="AC22" s="57"/>
      <c r="AD22" s="57">
        <v>170</v>
      </c>
      <c r="AE22" s="61">
        <f t="shared" si="11"/>
        <v>-6.6666666666666572</v>
      </c>
      <c r="AF22" s="62">
        <f t="shared" si="12"/>
        <v>44.444444444444315</v>
      </c>
      <c r="AH22" s="81" t="s">
        <v>159</v>
      </c>
      <c r="AI22" s="78">
        <v>32</v>
      </c>
      <c r="AJ22" s="78"/>
      <c r="AK22" s="78" t="s">
        <v>170</v>
      </c>
      <c r="AL22" s="78" t="s">
        <v>134</v>
      </c>
      <c r="AM22" s="83">
        <f>AM17/AI23</f>
        <v>924800</v>
      </c>
    </row>
    <row r="23" spans="1:39" s="10" customFormat="1">
      <c r="A23" s="56">
        <v>20</v>
      </c>
      <c r="B23" s="57" t="s">
        <v>86</v>
      </c>
      <c r="C23" s="57" t="s">
        <v>87</v>
      </c>
      <c r="D23" s="58" t="s">
        <v>88</v>
      </c>
      <c r="E23" s="59">
        <v>1989</v>
      </c>
      <c r="F23" s="63">
        <f t="shared" ca="1" si="1"/>
        <v>28</v>
      </c>
      <c r="G23" s="60">
        <v>1.78</v>
      </c>
      <c r="H23" s="60">
        <v>75</v>
      </c>
      <c r="I23" s="60">
        <f t="shared" si="0"/>
        <v>23.671253629592222</v>
      </c>
      <c r="J23" s="60" t="str">
        <f t="shared" si="2"/>
        <v>normal</v>
      </c>
      <c r="K23" s="58">
        <v>9</v>
      </c>
      <c r="L23" s="58">
        <v>166</v>
      </c>
      <c r="M23" s="58">
        <v>164</v>
      </c>
      <c r="N23" s="58">
        <v>163</v>
      </c>
      <c r="O23" s="60">
        <f t="shared" si="3"/>
        <v>164.33333333333334</v>
      </c>
      <c r="P23" s="57"/>
      <c r="Q23" s="61">
        <f t="shared" si="4"/>
        <v>5625</v>
      </c>
      <c r="R23" s="57">
        <f t="shared" si="5"/>
        <v>12325</v>
      </c>
      <c r="S23" s="61">
        <f t="shared" si="6"/>
        <v>27005.444444444449</v>
      </c>
      <c r="T23" s="57"/>
      <c r="U23" s="57">
        <f t="shared" si="7"/>
        <v>161.3134</v>
      </c>
      <c r="V23" s="61">
        <f>O23-U23</f>
        <v>3.0199333333333414</v>
      </c>
      <c r="W23" s="60">
        <f t="shared" si="8"/>
        <v>9.1199973377778267</v>
      </c>
      <c r="X23" s="57"/>
      <c r="Y23" s="57"/>
      <c r="Z23" s="57">
        <v>82.92812499999998</v>
      </c>
      <c r="AA23" s="61">
        <f t="shared" si="9"/>
        <v>-7.9281249999999801</v>
      </c>
      <c r="AB23" s="57">
        <f t="shared" si="10"/>
        <v>62.855166015624683</v>
      </c>
      <c r="AC23" s="57"/>
      <c r="AD23" s="57">
        <v>170</v>
      </c>
      <c r="AE23" s="61">
        <f t="shared" si="11"/>
        <v>-5.6666666666666572</v>
      </c>
      <c r="AF23" s="62">
        <f t="shared" si="12"/>
        <v>32.111111111111001</v>
      </c>
      <c r="AH23" s="81" t="s">
        <v>171</v>
      </c>
      <c r="AI23" s="78">
        <v>1</v>
      </c>
      <c r="AJ23" s="78"/>
      <c r="AK23" s="78" t="s">
        <v>172</v>
      </c>
      <c r="AL23" s="78" t="s">
        <v>134</v>
      </c>
      <c r="AM23" s="83">
        <f>AM20/AI23</f>
        <v>1303.9678309370033</v>
      </c>
    </row>
    <row r="24" spans="1:39" s="10" customFormat="1">
      <c r="A24" s="56">
        <v>21</v>
      </c>
      <c r="B24" s="57" t="s">
        <v>89</v>
      </c>
      <c r="C24" s="57" t="s">
        <v>90</v>
      </c>
      <c r="D24" s="58" t="s">
        <v>74</v>
      </c>
      <c r="E24" s="59">
        <v>1995</v>
      </c>
      <c r="F24" s="63">
        <f t="shared" ca="1" si="1"/>
        <v>22</v>
      </c>
      <c r="G24" s="60">
        <v>1.88</v>
      </c>
      <c r="H24" s="60">
        <v>83.6</v>
      </c>
      <c r="I24" s="60">
        <f t="shared" si="0"/>
        <v>23.65323675871435</v>
      </c>
      <c r="J24" s="60" t="str">
        <f t="shared" si="2"/>
        <v>normal</v>
      </c>
      <c r="K24" s="58">
        <v>49</v>
      </c>
      <c r="L24" s="58">
        <v>169</v>
      </c>
      <c r="M24" s="58">
        <v>169</v>
      </c>
      <c r="N24" s="58">
        <v>171</v>
      </c>
      <c r="O24" s="60">
        <f t="shared" si="3"/>
        <v>169.66666666666666</v>
      </c>
      <c r="P24" s="57"/>
      <c r="Q24" s="61">
        <f t="shared" si="4"/>
        <v>6988.9599999999991</v>
      </c>
      <c r="R24" s="57">
        <f t="shared" si="5"/>
        <v>14184.133333333331</v>
      </c>
      <c r="S24" s="61">
        <f t="shared" si="6"/>
        <v>28786.777777777774</v>
      </c>
      <c r="T24" s="57"/>
      <c r="U24" s="57">
        <f t="shared" si="7"/>
        <v>169.81039999999999</v>
      </c>
      <c r="V24" s="61">
        <f>O24-U24</f>
        <v>-0.14373333333332994</v>
      </c>
      <c r="W24" s="60">
        <f t="shared" si="8"/>
        <v>2.0659271111110135E-2</v>
      </c>
      <c r="X24" s="57"/>
      <c r="Y24" s="57"/>
      <c r="Z24" s="57">
        <v>82.92812499999998</v>
      </c>
      <c r="AA24" s="61">
        <f t="shared" si="9"/>
        <v>0.67187500000001421</v>
      </c>
      <c r="AB24" s="57">
        <f t="shared" si="10"/>
        <v>0.4514160156250191</v>
      </c>
      <c r="AC24" s="57"/>
      <c r="AD24" s="57">
        <v>170</v>
      </c>
      <c r="AE24" s="61">
        <f t="shared" si="11"/>
        <v>-0.33333333333334281</v>
      </c>
      <c r="AF24" s="62">
        <f t="shared" si="12"/>
        <v>0.11111111111111743</v>
      </c>
      <c r="AH24" s="76" t="s">
        <v>174</v>
      </c>
      <c r="AI24" s="78">
        <f>AI22-2</f>
        <v>30</v>
      </c>
      <c r="AJ24" s="78"/>
      <c r="AK24" s="78" t="s">
        <v>173</v>
      </c>
      <c r="AL24" s="78" t="s">
        <v>134</v>
      </c>
      <c r="AM24" s="83">
        <f>AM21/AI24</f>
        <v>41.91218341320841</v>
      </c>
    </row>
    <row r="25" spans="1:39" s="10" customFormat="1" ht="15.75" thickBot="1">
      <c r="A25" s="56">
        <v>22</v>
      </c>
      <c r="B25" s="57" t="s">
        <v>91</v>
      </c>
      <c r="C25" s="57" t="s">
        <v>92</v>
      </c>
      <c r="D25" s="58" t="s">
        <v>85</v>
      </c>
      <c r="E25" s="59">
        <v>1994</v>
      </c>
      <c r="F25" s="63">
        <f t="shared" ca="1" si="1"/>
        <v>23</v>
      </c>
      <c r="G25" s="60">
        <v>1.85</v>
      </c>
      <c r="H25" s="60">
        <v>81.400000000000006</v>
      </c>
      <c r="I25" s="60">
        <f t="shared" si="0"/>
        <v>23.783783783783782</v>
      </c>
      <c r="J25" s="60" t="str">
        <f t="shared" si="2"/>
        <v>normal</v>
      </c>
      <c r="K25" s="58">
        <v>17</v>
      </c>
      <c r="L25" s="58">
        <v>174</v>
      </c>
      <c r="M25" s="58">
        <v>176</v>
      </c>
      <c r="N25" s="58">
        <v>176</v>
      </c>
      <c r="O25" s="60">
        <f t="shared" si="3"/>
        <v>175.33333333333334</v>
      </c>
      <c r="P25" s="57"/>
      <c r="Q25" s="61">
        <f t="shared" si="4"/>
        <v>6625.9600000000009</v>
      </c>
      <c r="R25" s="57">
        <f t="shared" si="5"/>
        <v>14272.133333333335</v>
      </c>
      <c r="S25" s="61">
        <f t="shared" si="6"/>
        <v>30741.777777777781</v>
      </c>
      <c r="T25" s="57"/>
      <c r="U25" s="57">
        <f t="shared" si="7"/>
        <v>167.3715</v>
      </c>
      <c r="V25" s="61">
        <f>O25-U25</f>
        <v>7.9618333333333453</v>
      </c>
      <c r="W25" s="60">
        <f t="shared" si="8"/>
        <v>63.390790027777967</v>
      </c>
      <c r="X25" s="57"/>
      <c r="Y25" s="57"/>
      <c r="Z25" s="57">
        <v>82.92812499999998</v>
      </c>
      <c r="AA25" s="61">
        <f t="shared" si="9"/>
        <v>-1.5281249999999744</v>
      </c>
      <c r="AB25" s="57">
        <f t="shared" si="10"/>
        <v>2.3351660156249219</v>
      </c>
      <c r="AC25" s="57"/>
      <c r="AD25" s="57">
        <v>170</v>
      </c>
      <c r="AE25" s="61">
        <f t="shared" si="11"/>
        <v>5.3333333333333428</v>
      </c>
      <c r="AF25" s="62">
        <f t="shared" si="12"/>
        <v>28.444444444444546</v>
      </c>
      <c r="AH25" s="84"/>
      <c r="AI25" s="85"/>
      <c r="AJ25" s="85"/>
      <c r="AK25" s="104" t="s">
        <v>175</v>
      </c>
      <c r="AL25" s="104" t="s">
        <v>134</v>
      </c>
      <c r="AM25" s="105">
        <f>AM23/AM24</f>
        <v>31.111904099132772</v>
      </c>
    </row>
    <row r="26" spans="1:39" s="10" customFormat="1">
      <c r="A26" s="56">
        <v>23</v>
      </c>
      <c r="B26" s="57" t="s">
        <v>93</v>
      </c>
      <c r="C26" s="57" t="s">
        <v>94</v>
      </c>
      <c r="D26" s="58" t="s">
        <v>85</v>
      </c>
      <c r="E26" s="59">
        <v>1986</v>
      </c>
      <c r="F26" s="63">
        <f t="shared" ca="1" si="1"/>
        <v>31</v>
      </c>
      <c r="G26" s="60">
        <v>1.93</v>
      </c>
      <c r="H26" s="60">
        <v>80.5</v>
      </c>
      <c r="I26" s="60">
        <f t="shared" si="0"/>
        <v>21.611318424655696</v>
      </c>
      <c r="J26" s="60" t="str">
        <f t="shared" si="2"/>
        <v>normal</v>
      </c>
      <c r="K26" s="58">
        <v>16</v>
      </c>
      <c r="L26" s="58">
        <v>164</v>
      </c>
      <c r="M26" s="58">
        <v>172</v>
      </c>
      <c r="N26" s="58">
        <v>173</v>
      </c>
      <c r="O26" s="60">
        <f t="shared" si="3"/>
        <v>169.66666666666666</v>
      </c>
      <c r="P26" s="57"/>
      <c r="Q26" s="61">
        <f t="shared" si="4"/>
        <v>6480.25</v>
      </c>
      <c r="R26" s="57">
        <f t="shared" si="5"/>
        <v>13658.166666666666</v>
      </c>
      <c r="S26" s="61">
        <f t="shared" si="6"/>
        <v>28786.777777777774</v>
      </c>
      <c r="T26" s="57"/>
      <c r="U26" s="57">
        <f t="shared" si="7"/>
        <v>171.91290000000001</v>
      </c>
      <c r="V26" s="61">
        <f>O26-U26</f>
        <v>-2.2462333333333504</v>
      </c>
      <c r="W26" s="60">
        <f t="shared" si="8"/>
        <v>5.0455641877778543</v>
      </c>
      <c r="X26" s="57"/>
      <c r="Y26" s="57"/>
      <c r="Z26" s="57">
        <v>82.92812499999998</v>
      </c>
      <c r="AA26" s="61">
        <f t="shared" si="9"/>
        <v>-2.4281249999999801</v>
      </c>
      <c r="AB26" s="57">
        <f t="shared" si="10"/>
        <v>5.8957910156249032</v>
      </c>
      <c r="AC26" s="57"/>
      <c r="AD26" s="57">
        <v>170</v>
      </c>
      <c r="AE26" s="61">
        <f t="shared" si="11"/>
        <v>-0.33333333333334281</v>
      </c>
      <c r="AF26" s="62">
        <f t="shared" si="12"/>
        <v>0.11111111111111743</v>
      </c>
      <c r="AM26" s="10" t="s">
        <v>176</v>
      </c>
    </row>
    <row r="27" spans="1:39" s="10" customFormat="1">
      <c r="A27" s="56">
        <v>24</v>
      </c>
      <c r="B27" s="57" t="s">
        <v>95</v>
      </c>
      <c r="C27" s="57" t="s">
        <v>96</v>
      </c>
      <c r="D27" s="58" t="s">
        <v>42</v>
      </c>
      <c r="E27" s="59">
        <v>1983</v>
      </c>
      <c r="F27" s="63">
        <f t="shared" ca="1" si="1"/>
        <v>34</v>
      </c>
      <c r="G27" s="60">
        <v>1.85</v>
      </c>
      <c r="H27" s="60">
        <v>87.3</v>
      </c>
      <c r="I27" s="60">
        <f t="shared" si="0"/>
        <v>25.507669831994153</v>
      </c>
      <c r="J27" s="60" t="str">
        <f t="shared" si="2"/>
        <v>overweight</v>
      </c>
      <c r="K27" s="58">
        <v>37</v>
      </c>
      <c r="L27" s="58">
        <v>158</v>
      </c>
      <c r="M27" s="58">
        <v>159</v>
      </c>
      <c r="N27" s="58">
        <v>157</v>
      </c>
      <c r="O27" s="60">
        <f t="shared" si="3"/>
        <v>158</v>
      </c>
      <c r="P27" s="57"/>
      <c r="Q27" s="61">
        <f t="shared" si="4"/>
        <v>7621.2899999999991</v>
      </c>
      <c r="R27" s="57">
        <f t="shared" si="5"/>
        <v>13793.4</v>
      </c>
      <c r="S27" s="61">
        <f t="shared" si="6"/>
        <v>24964</v>
      </c>
      <c r="T27" s="57"/>
      <c r="U27" s="57">
        <f t="shared" si="7"/>
        <v>169.08250000000001</v>
      </c>
      <c r="V27" s="61">
        <f>O27-U27</f>
        <v>-11.08250000000001</v>
      </c>
      <c r="W27" s="60">
        <f t="shared" si="8"/>
        <v>122.82180625000022</v>
      </c>
      <c r="X27" s="57"/>
      <c r="Y27" s="57"/>
      <c r="Z27" s="57">
        <v>82.92812499999998</v>
      </c>
      <c r="AA27" s="61">
        <f t="shared" si="9"/>
        <v>4.3718750000000171</v>
      </c>
      <c r="AB27" s="57">
        <f t="shared" si="10"/>
        <v>19.113291015625148</v>
      </c>
      <c r="AC27" s="57"/>
      <c r="AD27" s="57">
        <v>170</v>
      </c>
      <c r="AE27" s="61">
        <f t="shared" si="11"/>
        <v>-12</v>
      </c>
      <c r="AF27" s="62">
        <f t="shared" si="12"/>
        <v>144</v>
      </c>
    </row>
    <row r="28" spans="1:39" s="10" customFormat="1">
      <c r="A28" s="56">
        <v>25</v>
      </c>
      <c r="B28" s="57" t="s">
        <v>97</v>
      </c>
      <c r="C28" s="57" t="s">
        <v>98</v>
      </c>
      <c r="D28" s="58" t="s">
        <v>48</v>
      </c>
      <c r="E28" s="59">
        <v>1985</v>
      </c>
      <c r="F28" s="63">
        <f t="shared" ca="1" si="1"/>
        <v>32</v>
      </c>
      <c r="G28" s="60">
        <v>1.88</v>
      </c>
      <c r="H28" s="60">
        <v>83.2</v>
      </c>
      <c r="I28" s="60">
        <f t="shared" si="0"/>
        <v>23.540063377093709</v>
      </c>
      <c r="J28" s="60" t="str">
        <f t="shared" si="2"/>
        <v>normal</v>
      </c>
      <c r="K28" s="58">
        <v>65</v>
      </c>
      <c r="L28" s="58">
        <v>163</v>
      </c>
      <c r="M28" s="58">
        <v>166</v>
      </c>
      <c r="N28" s="58">
        <v>167</v>
      </c>
      <c r="O28" s="60">
        <f t="shared" si="3"/>
        <v>165.33333333333334</v>
      </c>
      <c r="P28" s="57"/>
      <c r="Q28" s="61">
        <f t="shared" si="4"/>
        <v>6922.2400000000007</v>
      </c>
      <c r="R28" s="57">
        <f t="shared" si="5"/>
        <v>13755.733333333335</v>
      </c>
      <c r="S28" s="61">
        <f t="shared" si="6"/>
        <v>27335.111111111113</v>
      </c>
      <c r="T28" s="57"/>
      <c r="U28" s="57">
        <f t="shared" si="7"/>
        <v>169.69439999999997</v>
      </c>
      <c r="V28" s="61">
        <f>O28-U28</f>
        <v>-4.3610666666666305</v>
      </c>
      <c r="W28" s="60">
        <f t="shared" si="8"/>
        <v>19.018902471110795</v>
      </c>
      <c r="X28" s="57"/>
      <c r="Y28" s="57"/>
      <c r="Z28" s="57">
        <v>82.92812499999998</v>
      </c>
      <c r="AA28" s="61">
        <f t="shared" si="9"/>
        <v>0.27187500000002274</v>
      </c>
      <c r="AB28" s="57">
        <f t="shared" si="10"/>
        <v>7.3916015625012363E-2</v>
      </c>
      <c r="AC28" s="57"/>
      <c r="AD28" s="57">
        <v>170</v>
      </c>
      <c r="AE28" s="61">
        <f t="shared" si="11"/>
        <v>-4.6666666666666572</v>
      </c>
      <c r="AF28" s="62">
        <f t="shared" si="12"/>
        <v>21.77777777777769</v>
      </c>
    </row>
    <row r="29" spans="1:39" s="10" customFormat="1">
      <c r="A29" s="56">
        <v>26</v>
      </c>
      <c r="B29" s="57" t="s">
        <v>99</v>
      </c>
      <c r="C29" s="57" t="s">
        <v>32</v>
      </c>
      <c r="D29" s="58" t="s">
        <v>42</v>
      </c>
      <c r="E29" s="59">
        <v>1991</v>
      </c>
      <c r="F29" s="63">
        <f t="shared" ca="1" si="1"/>
        <v>26</v>
      </c>
      <c r="G29" s="60">
        <v>1.88</v>
      </c>
      <c r="H29" s="60">
        <v>78.2</v>
      </c>
      <c r="I29" s="60">
        <f t="shared" si="0"/>
        <v>22.125396106835673</v>
      </c>
      <c r="J29" s="60" t="str">
        <f t="shared" si="2"/>
        <v>normal</v>
      </c>
      <c r="K29" s="58">
        <v>21</v>
      </c>
      <c r="L29" s="58">
        <v>165</v>
      </c>
      <c r="M29" s="58">
        <v>163</v>
      </c>
      <c r="N29" s="58">
        <v>163</v>
      </c>
      <c r="O29" s="60">
        <f t="shared" si="3"/>
        <v>163.66666666666666</v>
      </c>
      <c r="P29" s="57"/>
      <c r="Q29" s="61">
        <f t="shared" si="4"/>
        <v>6115.2400000000007</v>
      </c>
      <c r="R29" s="57">
        <f t="shared" si="5"/>
        <v>12798.733333333334</v>
      </c>
      <c r="S29" s="61">
        <f t="shared" si="6"/>
        <v>26786.777777777774</v>
      </c>
      <c r="T29" s="57"/>
      <c r="U29" s="57">
        <f t="shared" si="7"/>
        <v>168.24439999999998</v>
      </c>
      <c r="V29" s="61">
        <f>O29-U29</f>
        <v>-4.5777333333333274</v>
      </c>
      <c r="W29" s="60">
        <f t="shared" si="8"/>
        <v>20.955642471111059</v>
      </c>
      <c r="X29" s="57"/>
      <c r="Y29" s="57"/>
      <c r="Z29" s="57">
        <v>82.92812499999998</v>
      </c>
      <c r="AA29" s="61">
        <f t="shared" si="9"/>
        <v>-4.7281249999999773</v>
      </c>
      <c r="AB29" s="57">
        <f t="shared" si="10"/>
        <v>22.355166015624786</v>
      </c>
      <c r="AC29" s="57"/>
      <c r="AD29" s="57">
        <v>170</v>
      </c>
      <c r="AE29" s="61">
        <f t="shared" si="11"/>
        <v>-6.3333333333333428</v>
      </c>
      <c r="AF29" s="62">
        <f t="shared" si="12"/>
        <v>40.111111111111228</v>
      </c>
    </row>
    <row r="30" spans="1:39" s="10" customFormat="1">
      <c r="A30" s="56">
        <v>27</v>
      </c>
      <c r="B30" s="57" t="s">
        <v>100</v>
      </c>
      <c r="C30" s="57" t="s">
        <v>101</v>
      </c>
      <c r="D30" s="58" t="s">
        <v>102</v>
      </c>
      <c r="E30" s="59">
        <v>1996</v>
      </c>
      <c r="F30" s="63">
        <f t="shared" ca="1" si="1"/>
        <v>21</v>
      </c>
      <c r="G30" s="60">
        <v>1.98</v>
      </c>
      <c r="H30" s="60">
        <v>88.2</v>
      </c>
      <c r="I30" s="60">
        <f t="shared" si="0"/>
        <v>22.497704315886136</v>
      </c>
      <c r="J30" s="60" t="str">
        <f t="shared" si="2"/>
        <v>normal</v>
      </c>
      <c r="K30" s="58">
        <v>53</v>
      </c>
      <c r="L30" s="58">
        <v>177</v>
      </c>
      <c r="M30" s="58">
        <v>176</v>
      </c>
      <c r="N30" s="58">
        <v>179</v>
      </c>
      <c r="O30" s="60">
        <f t="shared" si="3"/>
        <v>177.33333333333334</v>
      </c>
      <c r="P30" s="57"/>
      <c r="Q30" s="61">
        <f t="shared" si="4"/>
        <v>7779.2400000000007</v>
      </c>
      <c r="R30" s="57">
        <f t="shared" si="5"/>
        <v>15640.800000000001</v>
      </c>
      <c r="S30" s="61">
        <f t="shared" si="6"/>
        <v>31447.111111111113</v>
      </c>
      <c r="T30" s="57"/>
      <c r="U30" s="57">
        <f t="shared" si="7"/>
        <v>177.1474</v>
      </c>
      <c r="V30" s="61">
        <f>O30-U30</f>
        <v>0.18593333333333817</v>
      </c>
      <c r="W30" s="60">
        <f t="shared" si="8"/>
        <v>3.4571204444446245E-2</v>
      </c>
      <c r="X30" s="57"/>
      <c r="Y30" s="57"/>
      <c r="Z30" s="57">
        <v>82.92812499999998</v>
      </c>
      <c r="AA30" s="61">
        <f t="shared" si="9"/>
        <v>5.2718750000000227</v>
      </c>
      <c r="AB30" s="57">
        <f t="shared" si="10"/>
        <v>27.79266601562524</v>
      </c>
      <c r="AC30" s="57"/>
      <c r="AD30" s="57">
        <v>170</v>
      </c>
      <c r="AE30" s="61">
        <f t="shared" si="11"/>
        <v>7.3333333333333428</v>
      </c>
      <c r="AF30" s="62">
        <f t="shared" si="12"/>
        <v>53.777777777777914</v>
      </c>
    </row>
    <row r="31" spans="1:39" s="10" customFormat="1">
      <c r="A31" s="56">
        <v>28</v>
      </c>
      <c r="B31" s="57" t="s">
        <v>103</v>
      </c>
      <c r="C31" s="57" t="s">
        <v>104</v>
      </c>
      <c r="D31" s="58" t="s">
        <v>42</v>
      </c>
      <c r="E31" s="59">
        <v>1983</v>
      </c>
      <c r="F31" s="63">
        <f t="shared" ca="1" si="1"/>
        <v>34</v>
      </c>
      <c r="G31" s="60">
        <v>1.85</v>
      </c>
      <c r="H31" s="60">
        <v>80</v>
      </c>
      <c r="I31" s="60">
        <f t="shared" si="0"/>
        <v>23.374726077428779</v>
      </c>
      <c r="J31" s="60" t="str">
        <f t="shared" si="2"/>
        <v>normal</v>
      </c>
      <c r="K31" s="58">
        <v>153</v>
      </c>
      <c r="L31" s="58">
        <v>178</v>
      </c>
      <c r="M31" s="58">
        <v>178</v>
      </c>
      <c r="N31" s="58">
        <v>171</v>
      </c>
      <c r="O31" s="60">
        <f t="shared" si="3"/>
        <v>175.66666666666666</v>
      </c>
      <c r="P31" s="57"/>
      <c r="Q31" s="61">
        <f t="shared" si="4"/>
        <v>6400</v>
      </c>
      <c r="R31" s="57">
        <f t="shared" si="5"/>
        <v>14053.333333333332</v>
      </c>
      <c r="S31" s="61">
        <f t="shared" si="6"/>
        <v>30858.777777777774</v>
      </c>
      <c r="T31" s="57"/>
      <c r="U31" s="57">
        <f t="shared" si="7"/>
        <v>166.96549999999999</v>
      </c>
      <c r="V31" s="61">
        <f>O31-U31</f>
        <v>8.7011666666666656</v>
      </c>
      <c r="W31" s="60">
        <f t="shared" si="8"/>
        <v>75.710301361111092</v>
      </c>
      <c r="X31" s="57"/>
      <c r="Y31" s="57"/>
      <c r="Z31" s="57">
        <v>82.92812499999998</v>
      </c>
      <c r="AA31" s="61">
        <f t="shared" si="9"/>
        <v>-2.9281249999999801</v>
      </c>
      <c r="AB31" s="57">
        <f t="shared" si="10"/>
        <v>8.5739160156248833</v>
      </c>
      <c r="AC31" s="57"/>
      <c r="AD31" s="57">
        <v>170</v>
      </c>
      <c r="AE31" s="61">
        <f t="shared" si="11"/>
        <v>5.6666666666666572</v>
      </c>
      <c r="AF31" s="62">
        <f t="shared" si="12"/>
        <v>32.111111111111001</v>
      </c>
    </row>
    <row r="32" spans="1:39" s="10" customFormat="1">
      <c r="A32" s="56">
        <v>29</v>
      </c>
      <c r="B32" s="57" t="s">
        <v>105</v>
      </c>
      <c r="C32" s="57" t="s">
        <v>106</v>
      </c>
      <c r="D32" s="58" t="s">
        <v>107</v>
      </c>
      <c r="E32" s="58">
        <v>1985</v>
      </c>
      <c r="F32" s="58">
        <f t="shared" ca="1" si="1"/>
        <v>32</v>
      </c>
      <c r="G32" s="58">
        <v>2.08</v>
      </c>
      <c r="H32" s="58">
        <v>108.2</v>
      </c>
      <c r="I32" s="60">
        <f t="shared" si="0"/>
        <v>25.009245562130175</v>
      </c>
      <c r="J32" s="58" t="str">
        <f t="shared" si="2"/>
        <v>overweight</v>
      </c>
      <c r="K32" s="58">
        <v>22</v>
      </c>
      <c r="L32" s="58">
        <v>193</v>
      </c>
      <c r="M32" s="58">
        <v>182</v>
      </c>
      <c r="N32" s="58">
        <v>187</v>
      </c>
      <c r="O32" s="60">
        <f t="shared" si="3"/>
        <v>187.33333333333334</v>
      </c>
      <c r="P32" s="57"/>
      <c r="Q32" s="61">
        <f t="shared" si="4"/>
        <v>11707.24</v>
      </c>
      <c r="R32" s="57">
        <f t="shared" si="5"/>
        <v>20269.466666666667</v>
      </c>
      <c r="S32" s="61">
        <f t="shared" si="6"/>
        <v>35093.777777777781</v>
      </c>
      <c r="T32" s="57"/>
      <c r="U32" s="57">
        <f t="shared" si="7"/>
        <v>188.9504</v>
      </c>
      <c r="V32" s="61">
        <f>O32-U32</f>
        <v>-1.6170666666666591</v>
      </c>
      <c r="W32" s="60">
        <f t="shared" si="8"/>
        <v>2.61490460444442</v>
      </c>
      <c r="X32" s="57"/>
      <c r="Y32" s="57"/>
      <c r="Z32" s="57">
        <v>82.92812499999998</v>
      </c>
      <c r="AA32" s="61">
        <f t="shared" si="9"/>
        <v>25.271875000000023</v>
      </c>
      <c r="AB32" s="57">
        <f t="shared" si="10"/>
        <v>638.6676660156262</v>
      </c>
      <c r="AC32" s="57"/>
      <c r="AD32" s="57">
        <v>170</v>
      </c>
      <c r="AE32" s="61">
        <f t="shared" si="11"/>
        <v>17.333333333333343</v>
      </c>
      <c r="AF32" s="62">
        <f t="shared" si="12"/>
        <v>300.4444444444448</v>
      </c>
    </row>
    <row r="33" spans="1:32" s="10" customFormat="1">
      <c r="A33" s="56">
        <v>30</v>
      </c>
      <c r="B33" s="57" t="s">
        <v>108</v>
      </c>
      <c r="C33" s="57" t="s">
        <v>109</v>
      </c>
      <c r="D33" s="58" t="s">
        <v>42</v>
      </c>
      <c r="E33" s="58">
        <v>1981</v>
      </c>
      <c r="F33" s="58">
        <f t="shared" ca="1" si="1"/>
        <v>36</v>
      </c>
      <c r="G33" s="58">
        <v>1.88</v>
      </c>
      <c r="H33" s="60">
        <v>85</v>
      </c>
      <c r="I33" s="60">
        <f t="shared" si="0"/>
        <v>24.049343594386603</v>
      </c>
      <c r="J33" s="58" t="str">
        <f t="shared" si="2"/>
        <v>normal</v>
      </c>
      <c r="K33" s="58">
        <v>36</v>
      </c>
      <c r="L33" s="58">
        <v>176</v>
      </c>
      <c r="M33" s="58">
        <v>176</v>
      </c>
      <c r="N33" s="58">
        <v>176</v>
      </c>
      <c r="O33" s="60">
        <f t="shared" si="3"/>
        <v>176</v>
      </c>
      <c r="P33" s="57"/>
      <c r="Q33" s="61">
        <f t="shared" si="4"/>
        <v>7225</v>
      </c>
      <c r="R33" s="57">
        <f t="shared" si="5"/>
        <v>14960</v>
      </c>
      <c r="S33" s="61">
        <f t="shared" si="6"/>
        <v>30976</v>
      </c>
      <c r="T33" s="57"/>
      <c r="U33" s="57">
        <f t="shared" si="7"/>
        <v>170.21639999999999</v>
      </c>
      <c r="V33" s="61">
        <f>O33-U33</f>
        <v>5.783600000000007</v>
      </c>
      <c r="W33" s="60">
        <f t="shared" si="8"/>
        <v>33.450028960000083</v>
      </c>
      <c r="X33" s="57"/>
      <c r="Y33" s="57"/>
      <c r="Z33" s="57">
        <v>82.92812499999998</v>
      </c>
      <c r="AA33" s="61">
        <f t="shared" si="9"/>
        <v>2.0718750000000199</v>
      </c>
      <c r="AB33" s="57">
        <f t="shared" si="10"/>
        <v>4.2926660156250822</v>
      </c>
      <c r="AC33" s="57"/>
      <c r="AD33" s="57">
        <v>170</v>
      </c>
      <c r="AE33" s="61">
        <f t="shared" si="11"/>
        <v>6</v>
      </c>
      <c r="AF33" s="62">
        <f t="shared" si="12"/>
        <v>36</v>
      </c>
    </row>
    <row r="34" spans="1:32" s="10" customFormat="1">
      <c r="A34" s="56">
        <v>31</v>
      </c>
      <c r="B34" s="57" t="s">
        <v>110</v>
      </c>
      <c r="C34" s="57" t="s">
        <v>111</v>
      </c>
      <c r="D34" s="58" t="s">
        <v>107</v>
      </c>
      <c r="E34" s="58">
        <v>1989</v>
      </c>
      <c r="F34" s="58">
        <f t="shared" ca="1" si="1"/>
        <v>28</v>
      </c>
      <c r="G34" s="60">
        <v>1.88</v>
      </c>
      <c r="H34" s="58">
        <v>86.4</v>
      </c>
      <c r="I34" s="60">
        <f t="shared" si="0"/>
        <v>24.445450430058852</v>
      </c>
      <c r="J34" s="58" t="str">
        <f t="shared" si="2"/>
        <v>normal</v>
      </c>
      <c r="K34" s="58">
        <v>26</v>
      </c>
      <c r="L34" s="58">
        <v>168</v>
      </c>
      <c r="M34" s="58">
        <v>174</v>
      </c>
      <c r="N34" s="58">
        <v>169</v>
      </c>
      <c r="O34" s="60">
        <f t="shared" si="3"/>
        <v>170.33333333333334</v>
      </c>
      <c r="P34" s="57"/>
      <c r="Q34" s="61">
        <f t="shared" si="4"/>
        <v>7464.9600000000009</v>
      </c>
      <c r="R34" s="57">
        <f t="shared" si="5"/>
        <v>14716.800000000001</v>
      </c>
      <c r="S34" s="61">
        <f t="shared" si="6"/>
        <v>29013.444444444449</v>
      </c>
      <c r="T34" s="57"/>
      <c r="U34" s="57">
        <f t="shared" si="7"/>
        <v>170.6224</v>
      </c>
      <c r="V34" s="61">
        <f>O34-U34</f>
        <v>-0.28906666666665615</v>
      </c>
      <c r="W34" s="60">
        <f t="shared" si="8"/>
        <v>8.3559537777771697E-2</v>
      </c>
      <c r="X34" s="57"/>
      <c r="Y34" s="57"/>
      <c r="Z34" s="57">
        <v>82.92812499999998</v>
      </c>
      <c r="AA34" s="61">
        <f t="shared" si="9"/>
        <v>3.4718750000000256</v>
      </c>
      <c r="AB34" s="57">
        <f t="shared" si="10"/>
        <v>12.053916015625177</v>
      </c>
      <c r="AC34" s="57"/>
      <c r="AD34" s="57">
        <v>170</v>
      </c>
      <c r="AE34" s="61">
        <f t="shared" si="11"/>
        <v>0.33333333333334281</v>
      </c>
      <c r="AF34" s="62">
        <f t="shared" si="12"/>
        <v>0.11111111111111743</v>
      </c>
    </row>
    <row r="35" spans="1:32" s="10" customFormat="1" ht="15.75" thickBot="1">
      <c r="A35" s="64">
        <v>32</v>
      </c>
      <c r="B35" s="65" t="s">
        <v>112</v>
      </c>
      <c r="C35" s="65" t="s">
        <v>113</v>
      </c>
      <c r="D35" s="66" t="s">
        <v>42</v>
      </c>
      <c r="E35" s="66">
        <v>1988</v>
      </c>
      <c r="F35" s="66">
        <f t="shared" ca="1" si="1"/>
        <v>29</v>
      </c>
      <c r="G35" s="66">
        <v>1.88</v>
      </c>
      <c r="H35" s="66">
        <v>80.5</v>
      </c>
      <c r="I35" s="67">
        <f t="shared" si="0"/>
        <v>22.776143051154371</v>
      </c>
      <c r="J35" s="66" t="str">
        <f t="shared" si="2"/>
        <v>normal</v>
      </c>
      <c r="K35" s="66">
        <v>20</v>
      </c>
      <c r="L35" s="66">
        <v>158</v>
      </c>
      <c r="M35" s="66">
        <v>163</v>
      </c>
      <c r="N35" s="66">
        <v>159</v>
      </c>
      <c r="O35" s="67">
        <f t="shared" si="3"/>
        <v>160</v>
      </c>
      <c r="P35" s="65"/>
      <c r="Q35" s="68">
        <f t="shared" si="4"/>
        <v>6480.25</v>
      </c>
      <c r="R35" s="65">
        <f t="shared" si="5"/>
        <v>12880</v>
      </c>
      <c r="S35" s="68">
        <f t="shared" si="6"/>
        <v>25600</v>
      </c>
      <c r="T35" s="65"/>
      <c r="U35" s="65">
        <f t="shared" si="7"/>
        <v>168.91139999999999</v>
      </c>
      <c r="V35" s="68">
        <f>O35-U35</f>
        <v>-8.9113999999999862</v>
      </c>
      <c r="W35" s="67">
        <f t="shared" si="8"/>
        <v>79.413049959999753</v>
      </c>
      <c r="X35" s="65"/>
      <c r="Y35" s="65"/>
      <c r="Z35" s="65">
        <v>82.92812499999998</v>
      </c>
      <c r="AA35" s="68">
        <f t="shared" si="9"/>
        <v>-2.4281249999999801</v>
      </c>
      <c r="AB35" s="65">
        <f t="shared" si="10"/>
        <v>5.8957910156249032</v>
      </c>
      <c r="AC35" s="65"/>
      <c r="AD35" s="65">
        <v>170</v>
      </c>
      <c r="AE35" s="68">
        <f t="shared" si="11"/>
        <v>-10</v>
      </c>
      <c r="AF35" s="69">
        <f t="shared" si="12"/>
        <v>100</v>
      </c>
    </row>
    <row r="36" spans="1:32" ht="5.25" customHeight="1" thickTop="1" thickBot="1"/>
    <row r="37" spans="1:32" ht="16.5" thickTop="1" thickBot="1">
      <c r="A37" s="70"/>
      <c r="B37" s="71"/>
      <c r="C37" s="71"/>
      <c r="D37" s="72"/>
      <c r="E37" s="73" t="s">
        <v>114</v>
      </c>
      <c r="F37" s="74">
        <f ca="1">SUM(F4:F35)</f>
        <v>908</v>
      </c>
      <c r="G37" s="74">
        <f>SUM(G4:G35)</f>
        <v>60.22000000000002</v>
      </c>
      <c r="H37" s="74">
        <f>SUM(H4:H35)</f>
        <v>2653.6999999999994</v>
      </c>
      <c r="I37" s="74">
        <f>SUM(I4:I35)</f>
        <v>747.81734849878671</v>
      </c>
      <c r="J37" s="72"/>
      <c r="K37" s="71"/>
      <c r="L37" s="71"/>
      <c r="M37" s="71"/>
      <c r="N37" s="72"/>
      <c r="O37" s="74">
        <f>SUM(O4:O35)</f>
        <v>5440</v>
      </c>
      <c r="P37" s="71"/>
      <c r="Q37" s="74">
        <f t="shared" ref="Q37:S37" si="13">SUM(Q4:Q35)</f>
        <v>222310.48999999993</v>
      </c>
      <c r="R37" s="74">
        <f t="shared" si="13"/>
        <v>452839.63333333336</v>
      </c>
      <c r="S37" s="74">
        <f t="shared" si="13"/>
        <v>927361.33333333326</v>
      </c>
      <c r="T37" s="71"/>
      <c r="U37" s="71"/>
      <c r="V37" s="71"/>
      <c r="W37" s="74">
        <f>SUM(W4:W35)</f>
        <v>1086.6385251000011</v>
      </c>
      <c r="X37" s="71"/>
      <c r="Y37" s="71"/>
      <c r="Z37" s="71"/>
      <c r="AA37" s="71"/>
      <c r="AB37" s="74">
        <f t="shared" ref="AB37" si="14">SUM(AB4:AB35)</f>
        <v>2244.1246875000002</v>
      </c>
      <c r="AC37" s="71"/>
      <c r="AD37" s="71"/>
      <c r="AE37" s="71"/>
      <c r="AF37" s="75">
        <f t="shared" ref="AF37" si="15">SUM(AF4:AF35)</f>
        <v>2561.3333333333348</v>
      </c>
    </row>
    <row r="38" spans="1:32" ht="15.75" thickTop="1">
      <c r="E38" s="11"/>
      <c r="G38" s="12"/>
      <c r="H38" s="12"/>
      <c r="I38" s="12"/>
    </row>
    <row r="40" spans="1:32">
      <c r="C40" s="19"/>
      <c r="D40" s="20"/>
      <c r="E40" s="29"/>
    </row>
    <row r="41" spans="1:32">
      <c r="C41" s="19"/>
      <c r="D41" s="20"/>
      <c r="E41" s="29"/>
    </row>
    <row r="42" spans="1:32">
      <c r="C42" s="19"/>
      <c r="D42" s="20"/>
      <c r="E42" s="29"/>
    </row>
    <row r="43" spans="1:32">
      <c r="E43" s="29"/>
    </row>
    <row r="44" spans="1:32">
      <c r="C44" s="19"/>
      <c r="D44" s="21"/>
      <c r="G44" s="34"/>
      <c r="H44" s="34"/>
      <c r="I44" s="34"/>
      <c r="J44" s="34"/>
      <c r="K44" s="34"/>
      <c r="L44" s="34"/>
      <c r="M44" s="34"/>
      <c r="N44" s="34"/>
      <c r="O44" s="34"/>
    </row>
    <row r="45" spans="1:32">
      <c r="C45" s="19"/>
      <c r="D45" s="12"/>
      <c r="G45" s="34"/>
      <c r="H45" s="34"/>
      <c r="I45" s="34"/>
      <c r="J45" s="34"/>
      <c r="K45" s="34"/>
      <c r="L45" s="34"/>
      <c r="M45" s="34"/>
      <c r="N45" s="34"/>
      <c r="O45" s="34"/>
    </row>
    <row r="46" spans="1:32">
      <c r="C46" s="19"/>
      <c r="D46" s="12"/>
      <c r="G46" s="34"/>
      <c r="H46" s="34"/>
      <c r="I46" s="34"/>
      <c r="J46" s="34"/>
      <c r="K46" s="34"/>
      <c r="L46" s="34"/>
      <c r="M46" s="34"/>
      <c r="N46" s="34"/>
      <c r="O46" s="34"/>
    </row>
    <row r="48" spans="1:32">
      <c r="C48" s="19"/>
    </row>
    <row r="49" spans="2:16" ht="15" customHeight="1">
      <c r="B49" s="23"/>
      <c r="C49" s="23"/>
      <c r="D49" s="12"/>
      <c r="G49" s="34"/>
      <c r="H49" s="34"/>
      <c r="I49" s="34"/>
      <c r="J49" s="34"/>
      <c r="K49" s="34"/>
      <c r="L49" s="34"/>
      <c r="M49" s="34"/>
      <c r="N49" s="34"/>
      <c r="O49" s="34"/>
    </row>
    <row r="50" spans="2:16">
      <c r="B50" s="23"/>
      <c r="C50" s="23"/>
      <c r="G50" s="34"/>
      <c r="H50" s="34"/>
      <c r="I50" s="34"/>
      <c r="J50" s="34"/>
      <c r="K50" s="34"/>
      <c r="L50" s="34"/>
      <c r="M50" s="34"/>
      <c r="N50" s="34"/>
      <c r="O50" s="34"/>
    </row>
    <row r="51" spans="2:16" ht="16.5" thickBot="1">
      <c r="B51" s="23"/>
      <c r="C51" s="23"/>
      <c r="D51" s="37"/>
      <c r="E51" s="25"/>
      <c r="F51" s="25"/>
      <c r="G51" s="36"/>
      <c r="H51" s="36"/>
      <c r="I51" s="36"/>
      <c r="J51" s="36"/>
      <c r="K51" s="36"/>
      <c r="L51" s="36"/>
      <c r="M51" s="36"/>
      <c r="N51" s="36"/>
      <c r="O51" s="36"/>
      <c r="P51" s="26"/>
    </row>
    <row r="52" spans="2:16">
      <c r="B52" s="23"/>
      <c r="C52" s="23"/>
      <c r="D52" s="12"/>
      <c r="G52" s="32"/>
      <c r="H52" s="33"/>
      <c r="I52" s="33"/>
      <c r="J52" s="33"/>
      <c r="K52" s="33"/>
      <c r="L52" s="33"/>
      <c r="M52" s="33"/>
      <c r="N52" s="33"/>
      <c r="O52" s="33"/>
    </row>
    <row r="53" spans="2:16">
      <c r="B53" s="23"/>
      <c r="C53" s="23"/>
    </row>
    <row r="54" spans="2:16">
      <c r="B54" s="23"/>
      <c r="C54" s="23"/>
    </row>
    <row r="55" spans="2:16">
      <c r="B55" s="23"/>
      <c r="C55" s="23"/>
    </row>
    <row r="56" spans="2:16">
      <c r="B56" s="23"/>
      <c r="C56" s="23"/>
    </row>
  </sheetData>
  <mergeCells count="19">
    <mergeCell ref="G52:O52"/>
    <mergeCell ref="AH16:AM16"/>
    <mergeCell ref="G44:O44"/>
    <mergeCell ref="G45:O45"/>
    <mergeCell ref="G46:O46"/>
    <mergeCell ref="G49:O49"/>
    <mergeCell ref="G50:O50"/>
    <mergeCell ref="G51:O51"/>
    <mergeCell ref="R2:R3"/>
    <mergeCell ref="S2:S3"/>
    <mergeCell ref="AA2:AA3"/>
    <mergeCell ref="AB2:AB3"/>
    <mergeCell ref="AH4:AN4"/>
    <mergeCell ref="A2:A3"/>
    <mergeCell ref="B2:C3"/>
    <mergeCell ref="D2:D3"/>
    <mergeCell ref="E2:E3"/>
    <mergeCell ref="J2:J3"/>
    <mergeCell ref="Q2:Q3"/>
  </mergeCells>
  <pageMargins left="0.28999999999999998" right="0.11" top="0.39" bottom="0.23" header="0.3" footer="0.3"/>
  <pageSetup orientation="landscape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Q56"/>
  <sheetViews>
    <sheetView workbookViewId="0">
      <pane xSplit="4" ySplit="3" topLeftCell="AH4" activePane="bottomRight" state="frozen"/>
      <selection pane="topRight" activeCell="E1" sqref="E1"/>
      <selection pane="bottomLeft" activeCell="A4" sqref="A4"/>
      <selection pane="bottomRight" activeCell="AP18" sqref="AP18"/>
    </sheetView>
  </sheetViews>
  <sheetFormatPr defaultRowHeight="15"/>
  <cols>
    <col min="1" max="1" width="2.7109375" style="10" customWidth="1"/>
    <col min="2" max="2" width="16.42578125" bestFit="1" customWidth="1"/>
    <col min="3" max="3" width="19" hidden="1" customWidth="1"/>
    <col min="4" max="4" width="7.7109375" style="1" bestFit="1" customWidth="1"/>
    <col min="5" max="5" width="7.140625" style="1" bestFit="1" customWidth="1"/>
    <col min="6" max="6" width="7.140625" style="1" hidden="1" customWidth="1"/>
    <col min="7" max="7" width="11" style="1" hidden="1" customWidth="1"/>
    <col min="8" max="8" width="10.42578125" style="1" hidden="1" customWidth="1"/>
    <col min="9" max="9" width="12.42578125" style="1" customWidth="1"/>
    <col min="10" max="10" width="17.7109375" style="1" hidden="1" customWidth="1"/>
    <col min="11" max="11" width="9.140625" hidden="1" customWidth="1"/>
    <col min="12" max="13" width="12.42578125" hidden="1" customWidth="1"/>
    <col min="14" max="14" width="12.42578125" style="1" hidden="1" customWidth="1"/>
    <col min="15" max="15" width="12.42578125" style="1" customWidth="1"/>
    <col min="16" max="16" width="0" hidden="1" customWidth="1"/>
    <col min="17" max="17" width="9.5703125" bestFit="1" customWidth="1"/>
    <col min="18" max="18" width="12" bestFit="1" customWidth="1"/>
    <col min="19" max="19" width="12" customWidth="1"/>
    <col min="20" max="22" width="0" hidden="1" customWidth="1"/>
    <col min="23" max="23" width="7.5703125" hidden="1" customWidth="1"/>
    <col min="24" max="25" width="0" hidden="1" customWidth="1"/>
    <col min="28" max="28" width="12" bestFit="1" customWidth="1"/>
    <col min="29" max="29" width="0" hidden="1" customWidth="1"/>
    <col min="33" max="33" width="2.140625" customWidth="1"/>
    <col min="35" max="35" width="11.5703125" bestFit="1" customWidth="1"/>
    <col min="36" max="36" width="10.5703125" customWidth="1"/>
    <col min="37" max="37" width="10" bestFit="1" customWidth="1"/>
    <col min="38" max="38" width="3" customWidth="1"/>
    <col min="39" max="39" width="17.28515625" bestFit="1" customWidth="1"/>
    <col min="42" max="42" width="12.7109375" customWidth="1"/>
  </cols>
  <sheetData>
    <row r="1" spans="1:43" ht="27" thickBot="1">
      <c r="A1" s="2" t="s">
        <v>188</v>
      </c>
    </row>
    <row r="2" spans="1:43" ht="45.75" thickTop="1">
      <c r="A2" s="41"/>
      <c r="B2" s="42" t="s">
        <v>10</v>
      </c>
      <c r="C2" s="42"/>
      <c r="D2" s="42" t="s">
        <v>11</v>
      </c>
      <c r="E2" s="42" t="s">
        <v>12</v>
      </c>
      <c r="F2" s="43" t="s">
        <v>13</v>
      </c>
      <c r="G2" s="43" t="s">
        <v>14</v>
      </c>
      <c r="H2" s="43" t="s">
        <v>15</v>
      </c>
      <c r="I2" s="43" t="s">
        <v>16</v>
      </c>
      <c r="J2" s="42" t="s">
        <v>17</v>
      </c>
      <c r="K2" s="43" t="s">
        <v>18</v>
      </c>
      <c r="L2" s="43" t="s">
        <v>19</v>
      </c>
      <c r="M2" s="43" t="s">
        <v>19</v>
      </c>
      <c r="N2" s="43" t="s">
        <v>19</v>
      </c>
      <c r="O2" s="43" t="s">
        <v>20</v>
      </c>
      <c r="P2" s="44"/>
      <c r="Q2" s="42" t="s">
        <v>151</v>
      </c>
      <c r="R2" s="42" t="s">
        <v>152</v>
      </c>
      <c r="S2" s="42" t="s">
        <v>149</v>
      </c>
      <c r="T2" s="44"/>
      <c r="U2" s="45" t="s">
        <v>146</v>
      </c>
      <c r="V2" s="46" t="s">
        <v>147</v>
      </c>
      <c r="W2" s="46" t="s">
        <v>148</v>
      </c>
      <c r="X2" s="44"/>
      <c r="Y2" s="44"/>
      <c r="Z2" s="46" t="s">
        <v>115</v>
      </c>
      <c r="AA2" s="47" t="s">
        <v>177</v>
      </c>
      <c r="AB2" s="47" t="s">
        <v>178</v>
      </c>
      <c r="AC2" s="44"/>
      <c r="AD2" s="48" t="s">
        <v>179</v>
      </c>
      <c r="AE2" s="46" t="s">
        <v>180</v>
      </c>
      <c r="AF2" s="49" t="s">
        <v>181</v>
      </c>
    </row>
    <row r="3" spans="1:43" ht="15.75" thickBot="1">
      <c r="A3" s="50"/>
      <c r="B3" s="51"/>
      <c r="C3" s="51"/>
      <c r="D3" s="51"/>
      <c r="E3" s="51"/>
      <c r="F3" s="52" t="s">
        <v>153</v>
      </c>
      <c r="G3" s="52"/>
      <c r="H3" s="52"/>
      <c r="I3" s="52" t="s">
        <v>153</v>
      </c>
      <c r="J3" s="51"/>
      <c r="K3" s="52" t="s">
        <v>26</v>
      </c>
      <c r="L3" s="52" t="s">
        <v>27</v>
      </c>
      <c r="M3" s="52" t="s">
        <v>28</v>
      </c>
      <c r="N3" s="52" t="s">
        <v>29</v>
      </c>
      <c r="O3" s="52" t="s">
        <v>116</v>
      </c>
      <c r="P3" s="53"/>
      <c r="Q3" s="51"/>
      <c r="R3" s="51"/>
      <c r="S3" s="51"/>
      <c r="T3" s="53"/>
      <c r="U3" s="53"/>
      <c r="V3" s="53"/>
      <c r="W3" s="53"/>
      <c r="X3" s="53"/>
      <c r="Y3" s="53"/>
      <c r="Z3" s="53">
        <f>I37/32</f>
        <v>23.369292140587085</v>
      </c>
      <c r="AA3" s="54"/>
      <c r="AB3" s="54"/>
      <c r="AC3" s="53"/>
      <c r="AD3" s="53">
        <f>O37/32</f>
        <v>170</v>
      </c>
      <c r="AE3" s="53"/>
      <c r="AF3" s="55"/>
    </row>
    <row r="4" spans="1:43" s="10" customFormat="1" ht="15.75" thickBot="1">
      <c r="A4" s="56">
        <v>1</v>
      </c>
      <c r="B4" s="57" t="s">
        <v>31</v>
      </c>
      <c r="C4" s="57" t="s">
        <v>32</v>
      </c>
      <c r="D4" s="58" t="s">
        <v>33</v>
      </c>
      <c r="E4" s="59">
        <v>1986</v>
      </c>
      <c r="F4" s="59">
        <f ca="1">YEAR(TODAY())-E4</f>
        <v>31</v>
      </c>
      <c r="G4" s="60">
        <v>1.8</v>
      </c>
      <c r="H4" s="60">
        <v>80</v>
      </c>
      <c r="I4" s="60">
        <f t="shared" ref="I4:I35" si="0">H4/(G4^2)</f>
        <v>24.691358024691358</v>
      </c>
      <c r="J4" s="60" t="str">
        <f>IF(I4&lt;19,"skinny",IF(I4&lt;25,"normal",IF(I4&lt;30,"overweight",IF(I4&lt;35,"obesity level I",IF(I4&lt;40,"obesity level II","obesity level III")))))</f>
        <v>normal</v>
      </c>
      <c r="K4" s="58">
        <v>23</v>
      </c>
      <c r="L4" s="58">
        <v>162</v>
      </c>
      <c r="M4" s="58">
        <v>162</v>
      </c>
      <c r="N4" s="58">
        <v>165</v>
      </c>
      <c r="O4" s="60">
        <f>SUM(L4:N4)/3</f>
        <v>163</v>
      </c>
      <c r="P4" s="57"/>
      <c r="Q4" s="61">
        <f>I4^2</f>
        <v>609.66316110349032</v>
      </c>
      <c r="R4" s="57">
        <f>I4*O4</f>
        <v>4024.6913580246915</v>
      </c>
      <c r="S4" s="61">
        <f>O4^2</f>
        <v>26569</v>
      </c>
      <c r="T4" s="57"/>
      <c r="U4" s="57">
        <f>32.71+(60.03*G4)+(0.29*H4)</f>
        <v>163.964</v>
      </c>
      <c r="V4" s="61">
        <f>O4-U4</f>
        <v>-0.96399999999999864</v>
      </c>
      <c r="W4" s="60">
        <f>V4^2</f>
        <v>0.92929599999999735</v>
      </c>
      <c r="X4" s="57"/>
      <c r="Y4" s="57"/>
      <c r="Z4" s="57">
        <v>23.369292140587085</v>
      </c>
      <c r="AA4" s="61">
        <f>I4-Z4</f>
        <v>1.3220658841042727</v>
      </c>
      <c r="AB4" s="57">
        <f>AA4^2</f>
        <v>1.7478582019124123</v>
      </c>
      <c r="AC4" s="57"/>
      <c r="AD4" s="57">
        <v>170</v>
      </c>
      <c r="AE4" s="61">
        <f>O4-AD4</f>
        <v>-7</v>
      </c>
      <c r="AF4" s="62">
        <f>AE4^2</f>
        <v>49</v>
      </c>
      <c r="AH4" s="91" t="s">
        <v>163</v>
      </c>
      <c r="AI4" s="92"/>
      <c r="AJ4" s="92"/>
      <c r="AK4" s="92"/>
      <c r="AL4" s="92"/>
      <c r="AM4" s="92"/>
      <c r="AN4" s="93"/>
    </row>
    <row r="5" spans="1:43" s="10" customFormat="1">
      <c r="A5" s="56">
        <v>2</v>
      </c>
      <c r="B5" s="57" t="s">
        <v>34</v>
      </c>
      <c r="C5" s="57" t="s">
        <v>35</v>
      </c>
      <c r="D5" s="58" t="s">
        <v>36</v>
      </c>
      <c r="E5" s="59">
        <v>1993</v>
      </c>
      <c r="F5" s="63">
        <f t="shared" ref="F5:F35" ca="1" si="1">YEAR(TODAY())-E5</f>
        <v>24</v>
      </c>
      <c r="G5" s="60">
        <v>1.98</v>
      </c>
      <c r="H5" s="60">
        <v>92.3</v>
      </c>
      <c r="I5" s="60">
        <f t="shared" si="0"/>
        <v>23.543515967758392</v>
      </c>
      <c r="J5" s="60" t="str">
        <f t="shared" ref="J5:J35" si="2">IF(I5&lt;19,"skinny",IF(I5&lt;25,"normal",IF(I5&lt;30,"overweight",IF(I5&lt;35,"obesity level I",IF(I5&lt;40,"obesity level II","obesity level III")))))</f>
        <v>normal</v>
      </c>
      <c r="K5" s="58">
        <v>57</v>
      </c>
      <c r="L5" s="58">
        <v>179</v>
      </c>
      <c r="M5" s="58">
        <v>179</v>
      </c>
      <c r="N5" s="58">
        <v>176</v>
      </c>
      <c r="O5" s="60">
        <f t="shared" ref="O5:O35" si="3">SUM(L5:N5)/3</f>
        <v>178</v>
      </c>
      <c r="P5" s="57"/>
      <c r="Q5" s="61">
        <f t="shared" ref="Q5:Q35" si="4">I5^2</f>
        <v>554.29714412409442</v>
      </c>
      <c r="R5" s="57">
        <f t="shared" ref="R5:R35" si="5">I5*O5</f>
        <v>4190.7458422609934</v>
      </c>
      <c r="S5" s="61">
        <f t="shared" ref="S5:S35" si="6">O5^2</f>
        <v>31684</v>
      </c>
      <c r="T5" s="57"/>
      <c r="U5" s="57">
        <f t="shared" ref="U5:U35" si="7">32.71+(60.03*G5)+(0.29*H5)</f>
        <v>178.3364</v>
      </c>
      <c r="V5" s="61">
        <f>O5-U5</f>
        <v>-0.33639999999999759</v>
      </c>
      <c r="W5" s="60">
        <f t="shared" ref="W5:W35" si="8">V5^2</f>
        <v>0.11316495999999839</v>
      </c>
      <c r="X5" s="57"/>
      <c r="Y5" s="57"/>
      <c r="Z5" s="57">
        <v>23.369292140587085</v>
      </c>
      <c r="AA5" s="61">
        <f t="shared" ref="AA5:AA35" si="9">I5-Z5</f>
        <v>0.17422382717130702</v>
      </c>
      <c r="AB5" s="57">
        <f t="shared" ref="AB5:AB35" si="10">AA5^2</f>
        <v>3.0353941954217457E-2</v>
      </c>
      <c r="AC5" s="57"/>
      <c r="AD5" s="57">
        <v>170</v>
      </c>
      <c r="AE5" s="61">
        <f t="shared" ref="AE5:AE35" si="11">O5-AD5</f>
        <v>8</v>
      </c>
      <c r="AF5" s="62">
        <f t="shared" ref="AF5:AF35" si="12">AE5^2</f>
        <v>64</v>
      </c>
      <c r="AH5" s="76" t="s">
        <v>159</v>
      </c>
      <c r="AI5" s="77">
        <v>32</v>
      </c>
      <c r="AJ5" s="78"/>
      <c r="AK5" s="78"/>
      <c r="AL5" s="78"/>
      <c r="AM5" s="79" t="s">
        <v>160</v>
      </c>
      <c r="AN5" s="80">
        <f>AN6</f>
        <v>135.88519058677795</v>
      </c>
      <c r="AP5" s="94" t="s">
        <v>182</v>
      </c>
      <c r="AQ5" s="95">
        <f>AF37/31</f>
        <v>82.623655913978538</v>
      </c>
    </row>
    <row r="6" spans="1:43" s="10" customFormat="1">
      <c r="A6" s="56">
        <v>3</v>
      </c>
      <c r="B6" s="57" t="s">
        <v>37</v>
      </c>
      <c r="C6" s="57" t="s">
        <v>38</v>
      </c>
      <c r="D6" s="58" t="s">
        <v>39</v>
      </c>
      <c r="E6" s="59">
        <v>1987</v>
      </c>
      <c r="F6" s="63">
        <f t="shared" ca="1" si="1"/>
        <v>30</v>
      </c>
      <c r="G6" s="60">
        <v>1.78</v>
      </c>
      <c r="H6" s="60">
        <v>74.099999999999994</v>
      </c>
      <c r="I6" s="60">
        <f t="shared" si="0"/>
        <v>23.387198586037115</v>
      </c>
      <c r="J6" s="60" t="str">
        <f t="shared" si="2"/>
        <v>normal</v>
      </c>
      <c r="K6" s="58">
        <v>29</v>
      </c>
      <c r="L6" s="58">
        <v>158</v>
      </c>
      <c r="M6" s="58">
        <v>160</v>
      </c>
      <c r="N6" s="58">
        <v>161</v>
      </c>
      <c r="O6" s="60">
        <f t="shared" si="3"/>
        <v>159.66666666666666</v>
      </c>
      <c r="P6" s="57"/>
      <c r="Q6" s="61">
        <f t="shared" si="4"/>
        <v>546.96105770273641</v>
      </c>
      <c r="R6" s="57">
        <f t="shared" si="5"/>
        <v>3734.1560409039257</v>
      </c>
      <c r="S6" s="61">
        <f t="shared" si="6"/>
        <v>25493.444444444442</v>
      </c>
      <c r="T6" s="57"/>
      <c r="U6" s="57">
        <f t="shared" si="7"/>
        <v>161.05240000000001</v>
      </c>
      <c r="V6" s="61">
        <f>O6-U6</f>
        <v>-1.3857333333333486</v>
      </c>
      <c r="W6" s="60">
        <f t="shared" si="8"/>
        <v>1.9202568711111534</v>
      </c>
      <c r="X6" s="57"/>
      <c r="Y6" s="57"/>
      <c r="Z6" s="57">
        <v>23.369292140587085</v>
      </c>
      <c r="AA6" s="61">
        <f t="shared" si="9"/>
        <v>1.7906445450030617E-2</v>
      </c>
      <c r="AB6" s="57">
        <f t="shared" si="10"/>
        <v>3.206407886549222E-4</v>
      </c>
      <c r="AC6" s="57"/>
      <c r="AD6" s="57">
        <v>170</v>
      </c>
      <c r="AE6" s="61">
        <f t="shared" si="11"/>
        <v>-10.333333333333343</v>
      </c>
      <c r="AF6" s="62">
        <f t="shared" si="12"/>
        <v>106.77777777777797</v>
      </c>
      <c r="AH6" s="81" t="s">
        <v>154</v>
      </c>
      <c r="AI6" s="82">
        <f>O37</f>
        <v>5440</v>
      </c>
      <c r="AJ6" s="78"/>
      <c r="AK6" s="78">
        <f>AI6*AI8</f>
        <v>95316837.932091475</v>
      </c>
      <c r="AL6" s="78"/>
      <c r="AM6" s="78">
        <f>AI5*AI8</f>
        <v>560687.28195347928</v>
      </c>
      <c r="AN6" s="83">
        <f>AK8/AM8</f>
        <v>135.88519058677795</v>
      </c>
      <c r="AP6" s="76" t="s">
        <v>183</v>
      </c>
      <c r="AQ6" s="83">
        <f>AB37/31</f>
        <v>1.4682411670598319</v>
      </c>
    </row>
    <row r="7" spans="1:43" s="10" customFormat="1">
      <c r="A7" s="56">
        <v>4</v>
      </c>
      <c r="B7" s="57" t="s">
        <v>40</v>
      </c>
      <c r="C7" s="57" t="s">
        <v>41</v>
      </c>
      <c r="D7" s="58" t="s">
        <v>42</v>
      </c>
      <c r="E7" s="59">
        <v>1988</v>
      </c>
      <c r="F7" s="63">
        <f t="shared" ca="1" si="1"/>
        <v>29</v>
      </c>
      <c r="G7" s="60">
        <v>1.83</v>
      </c>
      <c r="H7" s="60">
        <v>76.400000000000006</v>
      </c>
      <c r="I7" s="60">
        <f t="shared" si="0"/>
        <v>22.813461136492577</v>
      </c>
      <c r="J7" s="60" t="str">
        <f t="shared" si="2"/>
        <v>normal</v>
      </c>
      <c r="K7" s="58">
        <v>18</v>
      </c>
      <c r="L7" s="58">
        <v>154</v>
      </c>
      <c r="M7" s="58">
        <v>154</v>
      </c>
      <c r="N7" s="58">
        <v>156</v>
      </c>
      <c r="O7" s="60">
        <f t="shared" si="3"/>
        <v>154.66666666666666</v>
      </c>
      <c r="P7" s="57"/>
      <c r="Q7" s="61">
        <f t="shared" si="4"/>
        <v>520.45400902625715</v>
      </c>
      <c r="R7" s="57">
        <f t="shared" si="5"/>
        <v>3528.4819891108518</v>
      </c>
      <c r="S7" s="61">
        <f t="shared" si="6"/>
        <v>23921.777777777774</v>
      </c>
      <c r="T7" s="57"/>
      <c r="U7" s="57">
        <f t="shared" si="7"/>
        <v>164.7209</v>
      </c>
      <c r="V7" s="61">
        <f>O7-U7</f>
        <v>-10.054233333333343</v>
      </c>
      <c r="W7" s="60">
        <f t="shared" si="8"/>
        <v>101.08760792111131</v>
      </c>
      <c r="X7" s="57"/>
      <c r="Y7" s="57"/>
      <c r="Z7" s="57">
        <v>23.369292140587085</v>
      </c>
      <c r="AA7" s="61">
        <f t="shared" si="9"/>
        <v>-0.55583100409450736</v>
      </c>
      <c r="AB7" s="57">
        <f t="shared" si="10"/>
        <v>0.30894810511270826</v>
      </c>
      <c r="AC7" s="57"/>
      <c r="AD7" s="57">
        <v>170</v>
      </c>
      <c r="AE7" s="61">
        <f t="shared" si="11"/>
        <v>-15.333333333333343</v>
      </c>
      <c r="AF7" s="62">
        <f t="shared" si="12"/>
        <v>235.1111111111114</v>
      </c>
      <c r="AH7" s="81" t="s">
        <v>155</v>
      </c>
      <c r="AI7" s="82">
        <f>I37</f>
        <v>747.81734849878671</v>
      </c>
      <c r="AJ7" s="78"/>
      <c r="AK7" s="39">
        <f>AI7*AI9</f>
        <v>95118921.799124688</v>
      </c>
      <c r="AL7" s="78"/>
      <c r="AM7" s="40">
        <f>AI10</f>
        <v>559230.78671575582</v>
      </c>
      <c r="AN7" s="83"/>
      <c r="AP7" s="76" t="s">
        <v>184</v>
      </c>
      <c r="AQ7" s="83">
        <f>31/30</f>
        <v>1.0333333333333334</v>
      </c>
    </row>
    <row r="8" spans="1:43" s="10" customFormat="1">
      <c r="A8" s="56">
        <v>5</v>
      </c>
      <c r="B8" s="57" t="s">
        <v>43</v>
      </c>
      <c r="C8" s="57" t="s">
        <v>44</v>
      </c>
      <c r="D8" s="58" t="s">
        <v>45</v>
      </c>
      <c r="E8" s="59">
        <v>1993</v>
      </c>
      <c r="F8" s="63">
        <f t="shared" ca="1" si="1"/>
        <v>24</v>
      </c>
      <c r="G8" s="60">
        <v>1.85</v>
      </c>
      <c r="H8" s="60">
        <v>81.8</v>
      </c>
      <c r="I8" s="60">
        <f t="shared" si="0"/>
        <v>23.900657414170926</v>
      </c>
      <c r="J8" s="60" t="str">
        <f t="shared" si="2"/>
        <v>normal</v>
      </c>
      <c r="K8" s="58">
        <v>7</v>
      </c>
      <c r="L8" s="58">
        <v>171</v>
      </c>
      <c r="M8" s="58">
        <v>171</v>
      </c>
      <c r="N8" s="58">
        <v>170</v>
      </c>
      <c r="O8" s="60">
        <f t="shared" si="3"/>
        <v>170.66666666666666</v>
      </c>
      <c r="P8" s="57"/>
      <c r="Q8" s="61">
        <f t="shared" si="4"/>
        <v>571.2414248295637</v>
      </c>
      <c r="R8" s="57">
        <f t="shared" si="5"/>
        <v>4079.0455320185047</v>
      </c>
      <c r="S8" s="61">
        <f t="shared" si="6"/>
        <v>29127.111111111109</v>
      </c>
      <c r="T8" s="57"/>
      <c r="U8" s="57">
        <f t="shared" si="7"/>
        <v>167.48750000000001</v>
      </c>
      <c r="V8" s="61">
        <f>O8-U8</f>
        <v>3.1791666666666458</v>
      </c>
      <c r="W8" s="60">
        <f t="shared" si="8"/>
        <v>10.107100694444313</v>
      </c>
      <c r="X8" s="57"/>
      <c r="Y8" s="57"/>
      <c r="Z8" s="57">
        <v>23.369292140587085</v>
      </c>
      <c r="AA8" s="61">
        <f t="shared" si="9"/>
        <v>0.531365273583841</v>
      </c>
      <c r="AB8" s="57">
        <f t="shared" si="10"/>
        <v>0.28234905397083021</v>
      </c>
      <c r="AC8" s="57"/>
      <c r="AD8" s="57">
        <v>170</v>
      </c>
      <c r="AE8" s="61">
        <f t="shared" si="11"/>
        <v>0.66666666666665719</v>
      </c>
      <c r="AF8" s="62">
        <f t="shared" si="12"/>
        <v>0.44444444444443182</v>
      </c>
      <c r="AH8" s="81" t="s">
        <v>156</v>
      </c>
      <c r="AI8" s="82">
        <f>Q37</f>
        <v>17521.477561046227</v>
      </c>
      <c r="AJ8" s="78"/>
      <c r="AK8" s="78">
        <f>AK6-AK7</f>
        <v>197916.13296678662</v>
      </c>
      <c r="AL8" s="78"/>
      <c r="AM8" s="82">
        <f>AM6-AM7</f>
        <v>1456.4952377234586</v>
      </c>
      <c r="AN8" s="83"/>
      <c r="AP8" s="76"/>
      <c r="AQ8" s="83">
        <f>AN9^2</f>
        <v>2.131055612317589</v>
      </c>
    </row>
    <row r="9" spans="1:43" s="10" customFormat="1">
      <c r="A9" s="56">
        <v>6</v>
      </c>
      <c r="B9" s="57" t="s">
        <v>46</v>
      </c>
      <c r="C9" s="57" t="s">
        <v>47</v>
      </c>
      <c r="D9" s="58" t="s">
        <v>48</v>
      </c>
      <c r="E9" s="59">
        <v>1988</v>
      </c>
      <c r="F9" s="63">
        <f t="shared" ca="1" si="1"/>
        <v>29</v>
      </c>
      <c r="G9" s="60">
        <v>1.98</v>
      </c>
      <c r="H9" s="60">
        <v>97.3</v>
      </c>
      <c r="I9" s="60">
        <f t="shared" si="0"/>
        <v>24.818896031017243</v>
      </c>
      <c r="J9" s="60" t="str">
        <f t="shared" si="2"/>
        <v>normal</v>
      </c>
      <c r="K9" s="58">
        <v>30</v>
      </c>
      <c r="L9" s="58">
        <v>184</v>
      </c>
      <c r="M9" s="58">
        <v>175</v>
      </c>
      <c r="N9" s="58">
        <v>177</v>
      </c>
      <c r="O9" s="60">
        <f t="shared" si="3"/>
        <v>178.66666666666666</v>
      </c>
      <c r="P9" s="57"/>
      <c r="Q9" s="61">
        <f t="shared" si="4"/>
        <v>615.97760019844338</v>
      </c>
      <c r="R9" s="57">
        <f t="shared" si="5"/>
        <v>4434.3094242084135</v>
      </c>
      <c r="S9" s="61">
        <f t="shared" si="6"/>
        <v>31921.777777777774</v>
      </c>
      <c r="T9" s="57"/>
      <c r="U9" s="57">
        <f t="shared" si="7"/>
        <v>179.78640000000001</v>
      </c>
      <c r="V9" s="61">
        <f>O9-U9</f>
        <v>-1.1197333333333575</v>
      </c>
      <c r="W9" s="60">
        <f t="shared" si="8"/>
        <v>1.2538027377778318</v>
      </c>
      <c r="X9" s="57"/>
      <c r="Y9" s="57"/>
      <c r="Z9" s="57">
        <v>23.369292140587085</v>
      </c>
      <c r="AA9" s="61">
        <f t="shared" si="9"/>
        <v>1.4496038904301578</v>
      </c>
      <c r="AB9" s="57">
        <f t="shared" si="10"/>
        <v>2.1013514391502488</v>
      </c>
      <c r="AC9" s="57"/>
      <c r="AD9" s="57">
        <v>170</v>
      </c>
      <c r="AE9" s="61">
        <f t="shared" si="11"/>
        <v>8.6666666666666572</v>
      </c>
      <c r="AF9" s="62">
        <f t="shared" si="12"/>
        <v>75.111111111110944</v>
      </c>
      <c r="AH9" s="81" t="s">
        <v>157</v>
      </c>
      <c r="AI9" s="82">
        <f>R37</f>
        <v>127195.39335383446</v>
      </c>
      <c r="AJ9" s="78"/>
      <c r="AK9" s="78"/>
      <c r="AL9" s="78"/>
      <c r="AM9" s="79" t="s">
        <v>161</v>
      </c>
      <c r="AN9" s="80">
        <f>AN10</f>
        <v>1.45981355395735</v>
      </c>
      <c r="AP9" s="76"/>
      <c r="AQ9" s="83">
        <f>AQ5-(AQ8*AQ6)</f>
        <v>79.494752334679958</v>
      </c>
    </row>
    <row r="10" spans="1:43" s="10" customFormat="1">
      <c r="A10" s="56">
        <v>7</v>
      </c>
      <c r="B10" s="57" t="s">
        <v>49</v>
      </c>
      <c r="C10" s="57" t="s">
        <v>50</v>
      </c>
      <c r="D10" s="58" t="s">
        <v>51</v>
      </c>
      <c r="E10" s="59">
        <v>1990</v>
      </c>
      <c r="F10" s="63">
        <f t="shared" ca="1" si="1"/>
        <v>27</v>
      </c>
      <c r="G10" s="60">
        <v>1.8</v>
      </c>
      <c r="H10" s="60">
        <v>68.2</v>
      </c>
      <c r="I10" s="60">
        <f t="shared" si="0"/>
        <v>21.049382716049383</v>
      </c>
      <c r="J10" s="60" t="str">
        <f t="shared" si="2"/>
        <v>normal</v>
      </c>
      <c r="K10" s="58">
        <v>12</v>
      </c>
      <c r="L10" s="58">
        <v>165</v>
      </c>
      <c r="M10" s="58">
        <v>165</v>
      </c>
      <c r="N10" s="58">
        <v>159</v>
      </c>
      <c r="O10" s="60">
        <f t="shared" si="3"/>
        <v>163</v>
      </c>
      <c r="P10" s="57"/>
      <c r="Q10" s="61">
        <f t="shared" si="4"/>
        <v>443.07651272671848</v>
      </c>
      <c r="R10" s="57">
        <f t="shared" si="5"/>
        <v>3431.0493827160494</v>
      </c>
      <c r="S10" s="61">
        <f t="shared" si="6"/>
        <v>26569</v>
      </c>
      <c r="T10" s="57"/>
      <c r="U10" s="57">
        <f t="shared" si="7"/>
        <v>160.542</v>
      </c>
      <c r="V10" s="61">
        <f>O10-U10</f>
        <v>2.4579999999999984</v>
      </c>
      <c r="W10" s="60">
        <f t="shared" si="8"/>
        <v>6.0417639999999926</v>
      </c>
      <c r="X10" s="57"/>
      <c r="Y10" s="57"/>
      <c r="Z10" s="57">
        <v>23.369292140587085</v>
      </c>
      <c r="AA10" s="61">
        <f t="shared" si="9"/>
        <v>-2.3199094245377019</v>
      </c>
      <c r="AB10" s="57">
        <f t="shared" si="10"/>
        <v>5.3819797380588508</v>
      </c>
      <c r="AC10" s="57"/>
      <c r="AD10" s="57">
        <v>170</v>
      </c>
      <c r="AE10" s="61">
        <f t="shared" si="11"/>
        <v>-7</v>
      </c>
      <c r="AF10" s="62">
        <f t="shared" si="12"/>
        <v>49</v>
      </c>
      <c r="AH10" s="81" t="s">
        <v>158</v>
      </c>
      <c r="AI10" s="82">
        <f>AI7^2</f>
        <v>559230.78671575582</v>
      </c>
      <c r="AJ10" s="78"/>
      <c r="AK10" s="78">
        <f>AI5*AI9</f>
        <v>4070252.5873227026</v>
      </c>
      <c r="AL10" s="78"/>
      <c r="AM10" s="82">
        <f>AM8</f>
        <v>1456.4952377234586</v>
      </c>
      <c r="AN10" s="83">
        <f>AK12/AM10</f>
        <v>1.45981355395735</v>
      </c>
      <c r="AP10" s="99" t="s">
        <v>186</v>
      </c>
      <c r="AQ10" s="80">
        <f>(AQ5-AQ9)/AQ5</f>
        <v>3.7869343164337294E-2</v>
      </c>
    </row>
    <row r="11" spans="1:43" s="10" customFormat="1" ht="15.75" thickBot="1">
      <c r="A11" s="56">
        <v>8</v>
      </c>
      <c r="B11" s="57" t="s">
        <v>52</v>
      </c>
      <c r="C11" s="57" t="s">
        <v>53</v>
      </c>
      <c r="D11" s="58" t="s">
        <v>54</v>
      </c>
      <c r="E11" s="59">
        <v>1990</v>
      </c>
      <c r="F11" s="63">
        <f t="shared" ca="1" si="1"/>
        <v>27</v>
      </c>
      <c r="G11" s="60">
        <v>1.96</v>
      </c>
      <c r="H11" s="60">
        <v>98.2</v>
      </c>
      <c r="I11" s="60">
        <f t="shared" si="0"/>
        <v>25.562265722615578</v>
      </c>
      <c r="J11" s="60" t="str">
        <f t="shared" si="2"/>
        <v>overweight</v>
      </c>
      <c r="K11" s="58">
        <v>6</v>
      </c>
      <c r="L11" s="58">
        <v>187</v>
      </c>
      <c r="M11" s="58">
        <v>187</v>
      </c>
      <c r="N11" s="58">
        <v>193</v>
      </c>
      <c r="O11" s="60">
        <f t="shared" si="3"/>
        <v>189</v>
      </c>
      <c r="P11" s="57"/>
      <c r="Q11" s="61">
        <f t="shared" si="4"/>
        <v>653.42942887360732</v>
      </c>
      <c r="R11" s="57">
        <f t="shared" si="5"/>
        <v>4831.2682215743444</v>
      </c>
      <c r="S11" s="61">
        <f t="shared" si="6"/>
        <v>35721</v>
      </c>
      <c r="T11" s="57"/>
      <c r="U11" s="57">
        <f t="shared" si="7"/>
        <v>178.8468</v>
      </c>
      <c r="V11" s="61">
        <f>O11-U11</f>
        <v>10.153199999999998</v>
      </c>
      <c r="W11" s="60">
        <f t="shared" si="8"/>
        <v>103.08747023999996</v>
      </c>
      <c r="X11" s="57"/>
      <c r="Y11" s="57"/>
      <c r="Z11" s="57">
        <v>23.369292140587085</v>
      </c>
      <c r="AA11" s="61">
        <f t="shared" si="9"/>
        <v>2.1929735820284932</v>
      </c>
      <c r="AB11" s="57">
        <f t="shared" si="10"/>
        <v>4.8091331314748809</v>
      </c>
      <c r="AC11" s="57"/>
      <c r="AD11" s="57">
        <v>170</v>
      </c>
      <c r="AE11" s="61">
        <f t="shared" si="11"/>
        <v>19</v>
      </c>
      <c r="AF11" s="62">
        <f t="shared" si="12"/>
        <v>361</v>
      </c>
      <c r="AH11" s="76"/>
      <c r="AI11" s="78"/>
      <c r="AJ11" s="78"/>
      <c r="AK11" s="78">
        <f>AI6*AI7</f>
        <v>4068126.3758333996</v>
      </c>
      <c r="AL11" s="78"/>
      <c r="AM11" s="78"/>
      <c r="AN11" s="83"/>
      <c r="AP11" s="84" t="s">
        <v>185</v>
      </c>
      <c r="AQ11" s="96">
        <f>SQRT(AQ10)</f>
        <v>0.1946004706169471</v>
      </c>
    </row>
    <row r="12" spans="1:43" s="10" customFormat="1">
      <c r="A12" s="56">
        <v>9</v>
      </c>
      <c r="B12" s="57" t="s">
        <v>55</v>
      </c>
      <c r="C12" s="57" t="s">
        <v>56</v>
      </c>
      <c r="D12" s="58" t="s">
        <v>42</v>
      </c>
      <c r="E12" s="59">
        <v>1986</v>
      </c>
      <c r="F12" s="63">
        <f t="shared" ca="1" si="1"/>
        <v>31</v>
      </c>
      <c r="G12" s="60">
        <v>1.85</v>
      </c>
      <c r="H12" s="60">
        <v>85.5</v>
      </c>
      <c r="I12" s="60">
        <f t="shared" si="0"/>
        <v>24.981738495252007</v>
      </c>
      <c r="J12" s="60" t="str">
        <f t="shared" si="2"/>
        <v>normal</v>
      </c>
      <c r="K12" s="58">
        <v>4</v>
      </c>
      <c r="L12" s="58">
        <v>173</v>
      </c>
      <c r="M12" s="58">
        <v>173</v>
      </c>
      <c r="N12" s="58">
        <v>173</v>
      </c>
      <c r="O12" s="60">
        <f t="shared" si="3"/>
        <v>173</v>
      </c>
      <c r="P12" s="57"/>
      <c r="Q12" s="61">
        <f t="shared" si="4"/>
        <v>624.08725824515602</v>
      </c>
      <c r="R12" s="57">
        <f t="shared" si="5"/>
        <v>4321.8407596785974</v>
      </c>
      <c r="S12" s="61">
        <f t="shared" si="6"/>
        <v>29929</v>
      </c>
      <c r="T12" s="57"/>
      <c r="U12" s="57">
        <f t="shared" si="7"/>
        <v>168.56049999999999</v>
      </c>
      <c r="V12" s="61">
        <f>O12-U12</f>
        <v>4.4395000000000095</v>
      </c>
      <c r="W12" s="60">
        <f t="shared" si="8"/>
        <v>19.709160250000085</v>
      </c>
      <c r="X12" s="57"/>
      <c r="Y12" s="57"/>
      <c r="Z12" s="57">
        <v>23.369292140587085</v>
      </c>
      <c r="AA12" s="61">
        <f t="shared" si="9"/>
        <v>1.6124463546649217</v>
      </c>
      <c r="AB12" s="57">
        <f t="shared" si="10"/>
        <v>2.5999832466721946</v>
      </c>
      <c r="AC12" s="57"/>
      <c r="AD12" s="57">
        <v>170</v>
      </c>
      <c r="AE12" s="61">
        <f t="shared" si="11"/>
        <v>3</v>
      </c>
      <c r="AF12" s="62">
        <f t="shared" si="12"/>
        <v>9</v>
      </c>
      <c r="AH12" s="76"/>
      <c r="AI12" s="78"/>
      <c r="AJ12" s="78"/>
      <c r="AK12" s="78">
        <f>AK10-AK11</f>
        <v>2126.2114893030375</v>
      </c>
      <c r="AL12" s="78"/>
      <c r="AM12" s="78"/>
      <c r="AN12" s="83"/>
    </row>
    <row r="13" spans="1:43" s="10" customFormat="1">
      <c r="A13" s="56">
        <v>10</v>
      </c>
      <c r="B13" s="57" t="s">
        <v>57</v>
      </c>
      <c r="C13" s="57" t="s">
        <v>58</v>
      </c>
      <c r="D13" s="58" t="s">
        <v>59</v>
      </c>
      <c r="E13" s="59">
        <v>1988</v>
      </c>
      <c r="F13" s="63">
        <f t="shared" ca="1" si="1"/>
        <v>29</v>
      </c>
      <c r="G13" s="60">
        <v>1.98</v>
      </c>
      <c r="H13" s="60">
        <v>89.1</v>
      </c>
      <c r="I13" s="60">
        <f t="shared" si="0"/>
        <v>22.727272727272727</v>
      </c>
      <c r="J13" s="60" t="str">
        <f t="shared" si="2"/>
        <v>normal</v>
      </c>
      <c r="K13" s="58">
        <v>8</v>
      </c>
      <c r="L13" s="58">
        <v>179</v>
      </c>
      <c r="M13" s="58">
        <v>177</v>
      </c>
      <c r="N13" s="58">
        <v>174</v>
      </c>
      <c r="O13" s="60">
        <f t="shared" si="3"/>
        <v>176.66666666666666</v>
      </c>
      <c r="P13" s="57"/>
      <c r="Q13" s="61">
        <f t="shared" si="4"/>
        <v>516.52892561983469</v>
      </c>
      <c r="R13" s="57">
        <f t="shared" si="5"/>
        <v>4015.151515151515</v>
      </c>
      <c r="S13" s="61">
        <f t="shared" si="6"/>
        <v>31211.111111111109</v>
      </c>
      <c r="T13" s="57"/>
      <c r="U13" s="57">
        <f t="shared" si="7"/>
        <v>177.4084</v>
      </c>
      <c r="V13" s="61">
        <f>O13-U13</f>
        <v>-0.74173333333334313</v>
      </c>
      <c r="W13" s="60">
        <f t="shared" si="8"/>
        <v>0.55016833777779228</v>
      </c>
      <c r="X13" s="57"/>
      <c r="Y13" s="57"/>
      <c r="Z13" s="57">
        <v>23.369292140587085</v>
      </c>
      <c r="AA13" s="61">
        <f t="shared" si="9"/>
        <v>-0.64201941331435819</v>
      </c>
      <c r="AB13" s="57">
        <f t="shared" si="10"/>
        <v>0.4121889270725127</v>
      </c>
      <c r="AC13" s="57"/>
      <c r="AD13" s="57">
        <v>170</v>
      </c>
      <c r="AE13" s="61">
        <f t="shared" si="11"/>
        <v>6.6666666666666572</v>
      </c>
      <c r="AF13" s="62">
        <f t="shared" si="12"/>
        <v>44.444444444444315</v>
      </c>
      <c r="AH13" s="76"/>
      <c r="AI13" s="78"/>
      <c r="AJ13" s="78"/>
      <c r="AK13" s="78"/>
      <c r="AL13" s="78"/>
      <c r="AM13" s="78"/>
      <c r="AN13" s="83"/>
    </row>
    <row r="14" spans="1:43" s="10" customFormat="1" ht="15.75" thickBot="1">
      <c r="A14" s="56">
        <v>11</v>
      </c>
      <c r="B14" s="57" t="s">
        <v>60</v>
      </c>
      <c r="C14" s="57" t="s">
        <v>61</v>
      </c>
      <c r="D14" s="58" t="s">
        <v>62</v>
      </c>
      <c r="E14" s="59">
        <v>1992</v>
      </c>
      <c r="F14" s="63">
        <f t="shared" ca="1" si="1"/>
        <v>25</v>
      </c>
      <c r="G14" s="60">
        <v>1.85</v>
      </c>
      <c r="H14" s="60">
        <v>79.099999999999994</v>
      </c>
      <c r="I14" s="60">
        <f t="shared" si="0"/>
        <v>23.111760409057702</v>
      </c>
      <c r="J14" s="60" t="str">
        <f t="shared" si="2"/>
        <v>normal</v>
      </c>
      <c r="K14" s="58">
        <v>63</v>
      </c>
      <c r="L14" s="58">
        <v>151</v>
      </c>
      <c r="M14" s="58">
        <v>151</v>
      </c>
      <c r="N14" s="58">
        <v>165</v>
      </c>
      <c r="O14" s="60">
        <f t="shared" si="3"/>
        <v>155.66666666666666</v>
      </c>
      <c r="P14" s="57"/>
      <c r="Q14" s="61">
        <f t="shared" si="4"/>
        <v>534.15346920568697</v>
      </c>
      <c r="R14" s="57">
        <f t="shared" si="5"/>
        <v>3597.7307036766488</v>
      </c>
      <c r="S14" s="61">
        <f t="shared" si="6"/>
        <v>24232.111111111109</v>
      </c>
      <c r="T14" s="57"/>
      <c r="U14" s="57">
        <f t="shared" si="7"/>
        <v>166.7045</v>
      </c>
      <c r="V14" s="61">
        <f>O14-U14</f>
        <v>-11.037833333333339</v>
      </c>
      <c r="W14" s="60">
        <f t="shared" si="8"/>
        <v>121.83376469444457</v>
      </c>
      <c r="X14" s="57"/>
      <c r="Y14" s="57"/>
      <c r="Z14" s="57">
        <v>23.369292140587085</v>
      </c>
      <c r="AA14" s="61">
        <f t="shared" si="9"/>
        <v>-0.25753173152938302</v>
      </c>
      <c r="AB14" s="57">
        <f t="shared" si="10"/>
        <v>6.6322592744522207E-2</v>
      </c>
      <c r="AC14" s="57"/>
      <c r="AD14" s="57">
        <v>170</v>
      </c>
      <c r="AE14" s="61">
        <f t="shared" si="11"/>
        <v>-14.333333333333343</v>
      </c>
      <c r="AF14" s="62">
        <f t="shared" si="12"/>
        <v>205.44444444444471</v>
      </c>
      <c r="AH14" s="84"/>
      <c r="AI14" s="85"/>
      <c r="AJ14" s="85"/>
      <c r="AK14" s="86" t="s">
        <v>146</v>
      </c>
      <c r="AL14" s="87" t="s">
        <v>134</v>
      </c>
      <c r="AM14" s="87" t="s">
        <v>189</v>
      </c>
      <c r="AN14" s="88"/>
    </row>
    <row r="15" spans="1:43" s="10" customFormat="1" ht="15.75" thickBot="1">
      <c r="A15" s="56">
        <v>12</v>
      </c>
      <c r="B15" s="57" t="s">
        <v>63</v>
      </c>
      <c r="C15" s="57" t="s">
        <v>64</v>
      </c>
      <c r="D15" s="58" t="s">
        <v>65</v>
      </c>
      <c r="E15" s="59">
        <v>1985</v>
      </c>
      <c r="F15" s="63">
        <f t="shared" ca="1" si="1"/>
        <v>32</v>
      </c>
      <c r="G15" s="60">
        <v>1.83</v>
      </c>
      <c r="H15" s="60">
        <v>81.400000000000006</v>
      </c>
      <c r="I15" s="60">
        <f t="shared" si="0"/>
        <v>24.306488697781358</v>
      </c>
      <c r="J15" s="60" t="str">
        <f t="shared" si="2"/>
        <v>normal</v>
      </c>
      <c r="K15" s="58">
        <v>3</v>
      </c>
      <c r="L15" s="58">
        <v>165</v>
      </c>
      <c r="M15" s="58">
        <v>176</v>
      </c>
      <c r="N15" s="58">
        <v>168</v>
      </c>
      <c r="O15" s="60">
        <f t="shared" si="3"/>
        <v>169.66666666666666</v>
      </c>
      <c r="P15" s="57"/>
      <c r="Q15" s="61">
        <f t="shared" si="4"/>
        <v>590.8053928153729</v>
      </c>
      <c r="R15" s="57">
        <f t="shared" si="5"/>
        <v>4124.00091572357</v>
      </c>
      <c r="S15" s="61">
        <f t="shared" si="6"/>
        <v>28786.777777777774</v>
      </c>
      <c r="T15" s="57"/>
      <c r="U15" s="57">
        <f t="shared" si="7"/>
        <v>166.17089999999999</v>
      </c>
      <c r="V15" s="61">
        <f>O15-U15</f>
        <v>3.4957666666666682</v>
      </c>
      <c r="W15" s="60">
        <f t="shared" si="8"/>
        <v>12.220384587777788</v>
      </c>
      <c r="X15" s="57"/>
      <c r="Y15" s="57"/>
      <c r="Z15" s="57">
        <v>23.369292140587085</v>
      </c>
      <c r="AA15" s="61">
        <f t="shared" si="9"/>
        <v>0.93719655719427308</v>
      </c>
      <c r="AB15" s="57">
        <f t="shared" si="10"/>
        <v>0.8783373868167984</v>
      </c>
      <c r="AC15" s="57"/>
      <c r="AD15" s="57">
        <v>170</v>
      </c>
      <c r="AE15" s="61">
        <f t="shared" si="11"/>
        <v>-0.33333333333334281</v>
      </c>
      <c r="AF15" s="62">
        <f t="shared" si="12"/>
        <v>0.11111111111111743</v>
      </c>
    </row>
    <row r="16" spans="1:43" s="10" customFormat="1" ht="15.75" thickBot="1">
      <c r="A16" s="56">
        <v>13</v>
      </c>
      <c r="B16" s="57" t="s">
        <v>66</v>
      </c>
      <c r="C16" s="57" t="s">
        <v>67</v>
      </c>
      <c r="D16" s="58" t="s">
        <v>68</v>
      </c>
      <c r="E16" s="59">
        <v>1987</v>
      </c>
      <c r="F16" s="63">
        <f t="shared" ca="1" si="1"/>
        <v>30</v>
      </c>
      <c r="G16" s="60">
        <v>1.88</v>
      </c>
      <c r="H16" s="60">
        <v>77.3</v>
      </c>
      <c r="I16" s="60">
        <f t="shared" si="0"/>
        <v>21.870755998189228</v>
      </c>
      <c r="J16" s="60" t="str">
        <f t="shared" si="2"/>
        <v>normal</v>
      </c>
      <c r="K16" s="58">
        <v>2</v>
      </c>
      <c r="L16" s="58">
        <v>176</v>
      </c>
      <c r="M16" s="58">
        <v>172</v>
      </c>
      <c r="N16" s="58">
        <v>177</v>
      </c>
      <c r="O16" s="60">
        <f t="shared" si="3"/>
        <v>175</v>
      </c>
      <c r="P16" s="57"/>
      <c r="Q16" s="61">
        <f t="shared" si="4"/>
        <v>478.32996793233008</v>
      </c>
      <c r="R16" s="57">
        <f t="shared" si="5"/>
        <v>3827.382299683115</v>
      </c>
      <c r="S16" s="61">
        <f t="shared" si="6"/>
        <v>30625</v>
      </c>
      <c r="T16" s="57"/>
      <c r="U16" s="57">
        <f t="shared" si="7"/>
        <v>167.98339999999999</v>
      </c>
      <c r="V16" s="61">
        <f>O16-U16</f>
        <v>7.0166000000000111</v>
      </c>
      <c r="W16" s="60">
        <f t="shared" si="8"/>
        <v>49.232675560000153</v>
      </c>
      <c r="X16" s="57"/>
      <c r="Y16" s="57"/>
      <c r="Z16" s="57">
        <v>23.369292140587085</v>
      </c>
      <c r="AA16" s="61">
        <f t="shared" si="9"/>
        <v>-1.4985361423978567</v>
      </c>
      <c r="AB16" s="57">
        <f t="shared" si="10"/>
        <v>2.2456105700726496</v>
      </c>
      <c r="AC16" s="57"/>
      <c r="AD16" s="57">
        <v>170</v>
      </c>
      <c r="AE16" s="61">
        <f t="shared" si="11"/>
        <v>5</v>
      </c>
      <c r="AF16" s="62">
        <f t="shared" si="12"/>
        <v>25</v>
      </c>
      <c r="AH16" s="91" t="s">
        <v>164</v>
      </c>
      <c r="AI16" s="92"/>
      <c r="AJ16" s="92"/>
      <c r="AK16" s="92"/>
      <c r="AL16" s="92"/>
      <c r="AM16" s="93"/>
      <c r="AN16" s="89"/>
    </row>
    <row r="17" spans="1:39" s="10" customFormat="1">
      <c r="A17" s="56">
        <v>14</v>
      </c>
      <c r="B17" s="57" t="s">
        <v>69</v>
      </c>
      <c r="C17" s="57" t="s">
        <v>70</v>
      </c>
      <c r="D17" s="58" t="s">
        <v>71</v>
      </c>
      <c r="E17" s="59">
        <v>1996</v>
      </c>
      <c r="F17" s="63">
        <f t="shared" ca="1" si="1"/>
        <v>21</v>
      </c>
      <c r="G17" s="60">
        <v>1.85</v>
      </c>
      <c r="H17" s="60">
        <v>83.2</v>
      </c>
      <c r="I17" s="60">
        <f t="shared" si="0"/>
        <v>24.309715120525929</v>
      </c>
      <c r="J17" s="60" t="str">
        <f t="shared" si="2"/>
        <v>normal</v>
      </c>
      <c r="K17" s="58">
        <v>67</v>
      </c>
      <c r="L17" s="58">
        <v>175</v>
      </c>
      <c r="M17" s="58">
        <v>164</v>
      </c>
      <c r="N17" s="58">
        <v>172</v>
      </c>
      <c r="O17" s="60">
        <f t="shared" si="3"/>
        <v>170.33333333333334</v>
      </c>
      <c r="P17" s="57"/>
      <c r="Q17" s="61">
        <f t="shared" si="4"/>
        <v>590.96224924112698</v>
      </c>
      <c r="R17" s="57">
        <f t="shared" si="5"/>
        <v>4140.7548088629164</v>
      </c>
      <c r="S17" s="61">
        <f t="shared" si="6"/>
        <v>29013.444444444449</v>
      </c>
      <c r="T17" s="57"/>
      <c r="U17" s="57">
        <f t="shared" si="7"/>
        <v>167.89350000000002</v>
      </c>
      <c r="V17" s="61">
        <f>O17-U17</f>
        <v>2.4398333333333255</v>
      </c>
      <c r="W17" s="60">
        <f t="shared" si="8"/>
        <v>5.9527866944444066</v>
      </c>
      <c r="X17" s="57"/>
      <c r="Y17" s="57"/>
      <c r="Z17" s="57">
        <v>23.369292140587085</v>
      </c>
      <c r="AA17" s="61">
        <f t="shared" si="9"/>
        <v>0.94042297993884461</v>
      </c>
      <c r="AB17" s="57">
        <f t="shared" si="10"/>
        <v>0.88439538119705652</v>
      </c>
      <c r="AC17" s="57"/>
      <c r="AD17" s="57">
        <v>170</v>
      </c>
      <c r="AE17" s="61">
        <f t="shared" si="11"/>
        <v>0.33333333333334281</v>
      </c>
      <c r="AF17" s="62">
        <f t="shared" si="12"/>
        <v>0.11111111111111743</v>
      </c>
      <c r="AH17" s="81" t="s">
        <v>165</v>
      </c>
      <c r="AI17" s="82">
        <f>AI20^2</f>
        <v>29593600</v>
      </c>
      <c r="AJ17" s="78"/>
      <c r="AK17" s="78" t="s">
        <v>167</v>
      </c>
      <c r="AL17" s="78" t="s">
        <v>134</v>
      </c>
      <c r="AM17" s="83">
        <f>AI17/AI22</f>
        <v>924800</v>
      </c>
    </row>
    <row r="18" spans="1:39" s="10" customFormat="1">
      <c r="A18" s="56">
        <v>15</v>
      </c>
      <c r="B18" s="57" t="s">
        <v>72</v>
      </c>
      <c r="C18" s="57" t="s">
        <v>73</v>
      </c>
      <c r="D18" s="58" t="s">
        <v>74</v>
      </c>
      <c r="E18" s="59">
        <v>1987</v>
      </c>
      <c r="F18" s="63">
        <f t="shared" ca="1" si="1"/>
        <v>30</v>
      </c>
      <c r="G18" s="60">
        <v>1.91</v>
      </c>
      <c r="H18" s="60">
        <v>84.1</v>
      </c>
      <c r="I18" s="60">
        <f t="shared" si="0"/>
        <v>23.053096132233215</v>
      </c>
      <c r="J18" s="60" t="str">
        <f t="shared" si="2"/>
        <v>normal</v>
      </c>
      <c r="K18" s="58">
        <v>1</v>
      </c>
      <c r="L18" s="58">
        <v>166</v>
      </c>
      <c r="M18" s="58">
        <v>162</v>
      </c>
      <c r="N18" s="58">
        <v>160</v>
      </c>
      <c r="O18" s="60">
        <f t="shared" si="3"/>
        <v>162.66666666666666</v>
      </c>
      <c r="P18" s="57"/>
      <c r="Q18" s="61">
        <f t="shared" si="4"/>
        <v>531.445241281986</v>
      </c>
      <c r="R18" s="57">
        <f t="shared" si="5"/>
        <v>3749.9703041766029</v>
      </c>
      <c r="S18" s="61">
        <f t="shared" si="6"/>
        <v>26460.444444444442</v>
      </c>
      <c r="T18" s="57"/>
      <c r="U18" s="57">
        <f t="shared" si="7"/>
        <v>171.75630000000001</v>
      </c>
      <c r="V18" s="61">
        <f>O18-U18</f>
        <v>-9.089633333333353</v>
      </c>
      <c r="W18" s="60">
        <f t="shared" si="8"/>
        <v>82.621434134444797</v>
      </c>
      <c r="X18" s="57"/>
      <c r="Y18" s="57"/>
      <c r="Z18" s="57">
        <v>23.369292140587085</v>
      </c>
      <c r="AA18" s="61">
        <f t="shared" si="9"/>
        <v>-0.31619600835387018</v>
      </c>
      <c r="AB18" s="57">
        <f t="shared" si="10"/>
        <v>9.9979915698920743E-2</v>
      </c>
      <c r="AC18" s="57"/>
      <c r="AD18" s="57">
        <v>170</v>
      </c>
      <c r="AE18" s="61">
        <f t="shared" si="11"/>
        <v>-7.3333333333333428</v>
      </c>
      <c r="AF18" s="62">
        <f t="shared" si="12"/>
        <v>53.777777777777914</v>
      </c>
      <c r="AH18" s="81" t="s">
        <v>157</v>
      </c>
      <c r="AI18" s="82">
        <f>R37</f>
        <v>127195.39335383446</v>
      </c>
      <c r="AJ18" s="78"/>
      <c r="AK18" s="78" t="s">
        <v>168</v>
      </c>
      <c r="AL18" s="78" t="s">
        <v>134</v>
      </c>
      <c r="AM18" s="83">
        <f>(AI19*AI20)/AI22</f>
        <v>127128.94924479374</v>
      </c>
    </row>
    <row r="19" spans="1:39" s="10" customFormat="1">
      <c r="A19" s="56">
        <v>16</v>
      </c>
      <c r="B19" s="57" t="s">
        <v>75</v>
      </c>
      <c r="C19" s="57" t="s">
        <v>76</v>
      </c>
      <c r="D19" s="58" t="s">
        <v>48</v>
      </c>
      <c r="E19" s="59">
        <v>1992</v>
      </c>
      <c r="F19" s="63">
        <f t="shared" ca="1" si="1"/>
        <v>25</v>
      </c>
      <c r="G19" s="60">
        <v>1.7</v>
      </c>
      <c r="H19" s="60">
        <v>64.099999999999994</v>
      </c>
      <c r="I19" s="60">
        <f t="shared" si="0"/>
        <v>22.179930795847753</v>
      </c>
      <c r="J19" s="60" t="str">
        <f t="shared" si="2"/>
        <v>normal</v>
      </c>
      <c r="K19" s="58">
        <v>41</v>
      </c>
      <c r="L19" s="58">
        <v>164</v>
      </c>
      <c r="M19" s="58">
        <v>160</v>
      </c>
      <c r="N19" s="58">
        <v>156</v>
      </c>
      <c r="O19" s="60">
        <f t="shared" si="3"/>
        <v>160</v>
      </c>
      <c r="P19" s="57"/>
      <c r="Q19" s="61">
        <f t="shared" si="4"/>
        <v>491.94933010859552</v>
      </c>
      <c r="R19" s="57">
        <f t="shared" si="5"/>
        <v>3548.7889273356404</v>
      </c>
      <c r="S19" s="61">
        <f t="shared" si="6"/>
        <v>25600</v>
      </c>
      <c r="T19" s="57"/>
      <c r="U19" s="57">
        <f t="shared" si="7"/>
        <v>153.35</v>
      </c>
      <c r="V19" s="61">
        <f>O19-U19</f>
        <v>6.6500000000000057</v>
      </c>
      <c r="W19" s="60">
        <f t="shared" si="8"/>
        <v>44.222500000000075</v>
      </c>
      <c r="X19" s="57"/>
      <c r="Y19" s="57"/>
      <c r="Z19" s="57">
        <v>23.369292140587085</v>
      </c>
      <c r="AA19" s="61">
        <f t="shared" si="9"/>
        <v>-1.1893613447393321</v>
      </c>
      <c r="AB19" s="57">
        <f t="shared" si="10"/>
        <v>1.4145804083601523</v>
      </c>
      <c r="AC19" s="57"/>
      <c r="AD19" s="57">
        <v>170</v>
      </c>
      <c r="AE19" s="61">
        <f t="shared" si="11"/>
        <v>-10</v>
      </c>
      <c r="AF19" s="62">
        <f t="shared" si="12"/>
        <v>100</v>
      </c>
      <c r="AH19" s="81" t="s">
        <v>155</v>
      </c>
      <c r="AI19" s="82">
        <f>I37</f>
        <v>747.81734849878671</v>
      </c>
      <c r="AJ19" s="78"/>
      <c r="AK19" s="78"/>
      <c r="AL19" s="78"/>
      <c r="AM19" s="90">
        <f>AI18-AM18</f>
        <v>66.444109040719923</v>
      </c>
    </row>
    <row r="20" spans="1:39" s="10" customFormat="1">
      <c r="A20" s="56">
        <v>17</v>
      </c>
      <c r="B20" s="57" t="s">
        <v>77</v>
      </c>
      <c r="C20" s="57" t="s">
        <v>78</v>
      </c>
      <c r="D20" s="58" t="s">
        <v>79</v>
      </c>
      <c r="E20" s="59">
        <v>1986</v>
      </c>
      <c r="F20" s="63">
        <f t="shared" ca="1" si="1"/>
        <v>31</v>
      </c>
      <c r="G20" s="60">
        <v>2.0299999999999998</v>
      </c>
      <c r="H20" s="60">
        <v>89.1</v>
      </c>
      <c r="I20" s="60">
        <f t="shared" si="0"/>
        <v>21.621490451115051</v>
      </c>
      <c r="J20" s="60" t="str">
        <f t="shared" si="2"/>
        <v>normal</v>
      </c>
      <c r="K20" s="58">
        <v>56</v>
      </c>
      <c r="L20" s="58">
        <v>182</v>
      </c>
      <c r="M20" s="58">
        <v>190</v>
      </c>
      <c r="N20" s="58">
        <v>190</v>
      </c>
      <c r="O20" s="60">
        <f t="shared" si="3"/>
        <v>187.33333333333334</v>
      </c>
      <c r="P20" s="57"/>
      <c r="Q20" s="61">
        <f t="shared" si="4"/>
        <v>467.4888493276593</v>
      </c>
      <c r="R20" s="57">
        <f t="shared" si="5"/>
        <v>4050.4258778422195</v>
      </c>
      <c r="S20" s="61">
        <f t="shared" si="6"/>
        <v>35093.777777777781</v>
      </c>
      <c r="T20" s="57"/>
      <c r="U20" s="57">
        <f t="shared" si="7"/>
        <v>180.40989999999999</v>
      </c>
      <c r="V20" s="61">
        <f>O20-U20</f>
        <v>6.9234333333333495</v>
      </c>
      <c r="W20" s="60">
        <f t="shared" si="8"/>
        <v>47.933929121111333</v>
      </c>
      <c r="X20" s="57"/>
      <c r="Y20" s="57"/>
      <c r="Z20" s="57">
        <v>23.369292140587085</v>
      </c>
      <c r="AA20" s="61">
        <f t="shared" si="9"/>
        <v>-1.7478016894720341</v>
      </c>
      <c r="AB20" s="57">
        <f t="shared" si="10"/>
        <v>3.0548107457212965</v>
      </c>
      <c r="AC20" s="57"/>
      <c r="AD20" s="57">
        <v>170</v>
      </c>
      <c r="AE20" s="61">
        <f t="shared" si="11"/>
        <v>17.333333333333343</v>
      </c>
      <c r="AF20" s="62">
        <f t="shared" si="12"/>
        <v>300.4444444444448</v>
      </c>
      <c r="AH20" s="81" t="s">
        <v>154</v>
      </c>
      <c r="AI20" s="82">
        <f>O37</f>
        <v>5440</v>
      </c>
      <c r="AJ20" s="78"/>
      <c r="AK20" s="78"/>
      <c r="AL20" s="78"/>
      <c r="AM20" s="83">
        <f>AN9*AM19</f>
        <v>96.996010958263042</v>
      </c>
    </row>
    <row r="21" spans="1:39" s="10" customFormat="1">
      <c r="A21" s="56">
        <v>18</v>
      </c>
      <c r="B21" s="57" t="s">
        <v>80</v>
      </c>
      <c r="C21" s="57" t="s">
        <v>81</v>
      </c>
      <c r="D21" s="58" t="s">
        <v>82</v>
      </c>
      <c r="E21" s="59">
        <v>1991</v>
      </c>
      <c r="F21" s="63">
        <f t="shared" ca="1" si="1"/>
        <v>26</v>
      </c>
      <c r="G21" s="60">
        <v>1.91</v>
      </c>
      <c r="H21" s="60">
        <v>80</v>
      </c>
      <c r="I21" s="60">
        <f t="shared" si="0"/>
        <v>21.929223431375238</v>
      </c>
      <c r="J21" s="60" t="str">
        <f t="shared" si="2"/>
        <v>normal</v>
      </c>
      <c r="K21" s="58">
        <v>13</v>
      </c>
      <c r="L21" s="58">
        <v>173</v>
      </c>
      <c r="M21" s="58">
        <v>182</v>
      </c>
      <c r="N21" s="58">
        <v>176</v>
      </c>
      <c r="O21" s="60">
        <f t="shared" si="3"/>
        <v>177</v>
      </c>
      <c r="P21" s="57"/>
      <c r="Q21" s="61">
        <f t="shared" si="4"/>
        <v>480.89084030317679</v>
      </c>
      <c r="R21" s="57">
        <f t="shared" si="5"/>
        <v>3881.4725473534172</v>
      </c>
      <c r="S21" s="61">
        <f t="shared" si="6"/>
        <v>31329</v>
      </c>
      <c r="T21" s="57"/>
      <c r="U21" s="57">
        <f t="shared" si="7"/>
        <v>170.56729999999999</v>
      </c>
      <c r="V21" s="61">
        <f>O21-U21</f>
        <v>6.4327000000000112</v>
      </c>
      <c r="W21" s="60">
        <f t="shared" si="8"/>
        <v>41.379629290000146</v>
      </c>
      <c r="X21" s="57"/>
      <c r="Y21" s="57"/>
      <c r="Z21" s="57">
        <v>23.369292140587085</v>
      </c>
      <c r="AA21" s="61">
        <f t="shared" si="9"/>
        <v>-1.4400687092118467</v>
      </c>
      <c r="AB21" s="57">
        <f t="shared" si="10"/>
        <v>2.0737978872510743</v>
      </c>
      <c r="AC21" s="57"/>
      <c r="AD21" s="57">
        <v>170</v>
      </c>
      <c r="AE21" s="61">
        <f t="shared" si="11"/>
        <v>7</v>
      </c>
      <c r="AF21" s="62">
        <f t="shared" si="12"/>
        <v>49</v>
      </c>
      <c r="AH21" s="81" t="s">
        <v>166</v>
      </c>
      <c r="AI21" s="82">
        <f>S37</f>
        <v>927361.33333333326</v>
      </c>
      <c r="AJ21" s="78"/>
      <c r="AK21" s="78" t="s">
        <v>169</v>
      </c>
      <c r="AL21" s="78" t="s">
        <v>134</v>
      </c>
      <c r="AM21" s="90">
        <f>AI21-AM17-AM20</f>
        <v>2464.3373223749927</v>
      </c>
    </row>
    <row r="22" spans="1:39" s="10" customFormat="1">
      <c r="A22" s="56">
        <v>19</v>
      </c>
      <c r="B22" s="57" t="s">
        <v>83</v>
      </c>
      <c r="C22" s="57" t="s">
        <v>84</v>
      </c>
      <c r="D22" s="58" t="s">
        <v>85</v>
      </c>
      <c r="E22" s="59">
        <v>1986</v>
      </c>
      <c r="F22" s="63">
        <f t="shared" ca="1" si="1"/>
        <v>31</v>
      </c>
      <c r="G22" s="60">
        <v>1.85</v>
      </c>
      <c r="H22" s="60">
        <v>75</v>
      </c>
      <c r="I22" s="60">
        <f t="shared" si="0"/>
        <v>21.913805697589478</v>
      </c>
      <c r="J22" s="60" t="str">
        <f t="shared" si="2"/>
        <v>normal</v>
      </c>
      <c r="K22" s="58">
        <v>25</v>
      </c>
      <c r="L22" s="58">
        <v>163</v>
      </c>
      <c r="M22" s="58">
        <v>164</v>
      </c>
      <c r="N22" s="58">
        <v>163</v>
      </c>
      <c r="O22" s="60">
        <f t="shared" si="3"/>
        <v>163.33333333333334</v>
      </c>
      <c r="P22" s="57"/>
      <c r="Q22" s="61">
        <f t="shared" si="4"/>
        <v>480.21488015170507</v>
      </c>
      <c r="R22" s="57">
        <f t="shared" si="5"/>
        <v>3579.2549306062815</v>
      </c>
      <c r="S22" s="61">
        <f t="shared" si="6"/>
        <v>26677.777777777781</v>
      </c>
      <c r="T22" s="57"/>
      <c r="U22" s="57">
        <f t="shared" si="7"/>
        <v>165.5155</v>
      </c>
      <c r="V22" s="61">
        <f>O22-U22</f>
        <v>-2.1821666666666601</v>
      </c>
      <c r="W22" s="60">
        <f t="shared" si="8"/>
        <v>4.7618513611110824</v>
      </c>
      <c r="X22" s="57"/>
      <c r="Y22" s="57"/>
      <c r="Z22" s="57">
        <v>23.369292140587085</v>
      </c>
      <c r="AA22" s="61">
        <f t="shared" si="9"/>
        <v>-1.4554864429976071</v>
      </c>
      <c r="AB22" s="57">
        <f t="shared" si="10"/>
        <v>2.1184407857498266</v>
      </c>
      <c r="AC22" s="57"/>
      <c r="AD22" s="57">
        <v>170</v>
      </c>
      <c r="AE22" s="61">
        <f t="shared" si="11"/>
        <v>-6.6666666666666572</v>
      </c>
      <c r="AF22" s="62">
        <f t="shared" si="12"/>
        <v>44.444444444444315</v>
      </c>
      <c r="AH22" s="81" t="s">
        <v>159</v>
      </c>
      <c r="AI22" s="78">
        <v>32</v>
      </c>
      <c r="AJ22" s="78"/>
      <c r="AK22" s="78" t="s">
        <v>170</v>
      </c>
      <c r="AL22" s="78" t="s">
        <v>134</v>
      </c>
      <c r="AM22" s="83">
        <f>AM17/AI23</f>
        <v>924800</v>
      </c>
    </row>
    <row r="23" spans="1:39" s="10" customFormat="1">
      <c r="A23" s="56">
        <v>20</v>
      </c>
      <c r="B23" s="57" t="s">
        <v>86</v>
      </c>
      <c r="C23" s="57" t="s">
        <v>87</v>
      </c>
      <c r="D23" s="58" t="s">
        <v>88</v>
      </c>
      <c r="E23" s="59">
        <v>1989</v>
      </c>
      <c r="F23" s="63">
        <f t="shared" ca="1" si="1"/>
        <v>28</v>
      </c>
      <c r="G23" s="60">
        <v>1.78</v>
      </c>
      <c r="H23" s="60">
        <v>75</v>
      </c>
      <c r="I23" s="60">
        <f t="shared" si="0"/>
        <v>23.671253629592222</v>
      </c>
      <c r="J23" s="60" t="str">
        <f t="shared" si="2"/>
        <v>normal</v>
      </c>
      <c r="K23" s="58">
        <v>9</v>
      </c>
      <c r="L23" s="58">
        <v>166</v>
      </c>
      <c r="M23" s="58">
        <v>164</v>
      </c>
      <c r="N23" s="58">
        <v>163</v>
      </c>
      <c r="O23" s="60">
        <f t="shared" si="3"/>
        <v>164.33333333333334</v>
      </c>
      <c r="P23" s="57"/>
      <c r="Q23" s="61">
        <f t="shared" si="4"/>
        <v>560.32824839648299</v>
      </c>
      <c r="R23" s="57">
        <f t="shared" si="5"/>
        <v>3889.9760131296553</v>
      </c>
      <c r="S23" s="61">
        <f t="shared" si="6"/>
        <v>27005.444444444449</v>
      </c>
      <c r="T23" s="57"/>
      <c r="U23" s="57">
        <f t="shared" si="7"/>
        <v>161.3134</v>
      </c>
      <c r="V23" s="61">
        <f>O23-U23</f>
        <v>3.0199333333333414</v>
      </c>
      <c r="W23" s="60">
        <f t="shared" si="8"/>
        <v>9.1199973377778267</v>
      </c>
      <c r="X23" s="57"/>
      <c r="Y23" s="57"/>
      <c r="Z23" s="57">
        <v>23.369292140587085</v>
      </c>
      <c r="AA23" s="61">
        <f t="shared" si="9"/>
        <v>0.3019614890051372</v>
      </c>
      <c r="AB23" s="57">
        <f t="shared" si="10"/>
        <v>9.1180740842199598E-2</v>
      </c>
      <c r="AC23" s="57"/>
      <c r="AD23" s="57">
        <v>170</v>
      </c>
      <c r="AE23" s="61">
        <f t="shared" si="11"/>
        <v>-5.6666666666666572</v>
      </c>
      <c r="AF23" s="62">
        <f t="shared" si="12"/>
        <v>32.111111111111001</v>
      </c>
      <c r="AH23" s="81" t="s">
        <v>171</v>
      </c>
      <c r="AI23" s="78">
        <v>1</v>
      </c>
      <c r="AJ23" s="78"/>
      <c r="AK23" s="78" t="s">
        <v>172</v>
      </c>
      <c r="AL23" s="78" t="s">
        <v>134</v>
      </c>
      <c r="AM23" s="83">
        <f>AM20/AI23</f>
        <v>96.996010958263042</v>
      </c>
    </row>
    <row r="24" spans="1:39" s="10" customFormat="1">
      <c r="A24" s="56">
        <v>21</v>
      </c>
      <c r="B24" s="57" t="s">
        <v>89</v>
      </c>
      <c r="C24" s="57" t="s">
        <v>90</v>
      </c>
      <c r="D24" s="58" t="s">
        <v>74</v>
      </c>
      <c r="E24" s="59">
        <v>1995</v>
      </c>
      <c r="F24" s="63">
        <f t="shared" ca="1" si="1"/>
        <v>22</v>
      </c>
      <c r="G24" s="60">
        <v>1.88</v>
      </c>
      <c r="H24" s="60">
        <v>83.6</v>
      </c>
      <c r="I24" s="60">
        <f t="shared" si="0"/>
        <v>23.65323675871435</v>
      </c>
      <c r="J24" s="60" t="str">
        <f t="shared" si="2"/>
        <v>normal</v>
      </c>
      <c r="K24" s="58">
        <v>49</v>
      </c>
      <c r="L24" s="58">
        <v>169</v>
      </c>
      <c r="M24" s="58">
        <v>169</v>
      </c>
      <c r="N24" s="58">
        <v>171</v>
      </c>
      <c r="O24" s="60">
        <f t="shared" si="3"/>
        <v>169.66666666666666</v>
      </c>
      <c r="P24" s="57"/>
      <c r="Q24" s="61">
        <f t="shared" si="4"/>
        <v>559.47560916379575</v>
      </c>
      <c r="R24" s="57">
        <f t="shared" si="5"/>
        <v>4013.1658367285345</v>
      </c>
      <c r="S24" s="61">
        <f t="shared" si="6"/>
        <v>28786.777777777774</v>
      </c>
      <c r="T24" s="57"/>
      <c r="U24" s="57">
        <f t="shared" si="7"/>
        <v>169.81039999999999</v>
      </c>
      <c r="V24" s="61">
        <f>O24-U24</f>
        <v>-0.14373333333332994</v>
      </c>
      <c r="W24" s="60">
        <f t="shared" si="8"/>
        <v>2.0659271111110135E-2</v>
      </c>
      <c r="X24" s="57"/>
      <c r="Y24" s="57"/>
      <c r="Z24" s="57">
        <v>23.369292140587085</v>
      </c>
      <c r="AA24" s="61">
        <f t="shared" si="9"/>
        <v>0.2839446181272649</v>
      </c>
      <c r="AB24" s="57">
        <f t="shared" si="10"/>
        <v>8.0624546163438296E-2</v>
      </c>
      <c r="AC24" s="57"/>
      <c r="AD24" s="57">
        <v>170</v>
      </c>
      <c r="AE24" s="61">
        <f t="shared" si="11"/>
        <v>-0.33333333333334281</v>
      </c>
      <c r="AF24" s="62">
        <f t="shared" si="12"/>
        <v>0.11111111111111743</v>
      </c>
      <c r="AH24" s="76" t="s">
        <v>174</v>
      </c>
      <c r="AI24" s="78">
        <f>AI22-2</f>
        <v>30</v>
      </c>
      <c r="AJ24" s="78"/>
      <c r="AK24" s="78" t="s">
        <v>173</v>
      </c>
      <c r="AL24" s="78" t="s">
        <v>134</v>
      </c>
      <c r="AM24" s="83">
        <f>AM21/AI24</f>
        <v>82.144577412499757</v>
      </c>
    </row>
    <row r="25" spans="1:39" s="10" customFormat="1" ht="15.75" thickBot="1">
      <c r="A25" s="56">
        <v>22</v>
      </c>
      <c r="B25" s="57" t="s">
        <v>91</v>
      </c>
      <c r="C25" s="57" t="s">
        <v>92</v>
      </c>
      <c r="D25" s="58" t="s">
        <v>85</v>
      </c>
      <c r="E25" s="59">
        <v>1994</v>
      </c>
      <c r="F25" s="63">
        <f t="shared" ca="1" si="1"/>
        <v>23</v>
      </c>
      <c r="G25" s="60">
        <v>1.85</v>
      </c>
      <c r="H25" s="60">
        <v>81.400000000000006</v>
      </c>
      <c r="I25" s="60">
        <f t="shared" si="0"/>
        <v>23.783783783783782</v>
      </c>
      <c r="J25" s="60" t="str">
        <f t="shared" si="2"/>
        <v>normal</v>
      </c>
      <c r="K25" s="58">
        <v>17</v>
      </c>
      <c r="L25" s="58">
        <v>174</v>
      </c>
      <c r="M25" s="58">
        <v>176</v>
      </c>
      <c r="N25" s="58">
        <v>176</v>
      </c>
      <c r="O25" s="60">
        <f t="shared" si="3"/>
        <v>175.33333333333334</v>
      </c>
      <c r="P25" s="57"/>
      <c r="Q25" s="61">
        <f t="shared" si="4"/>
        <v>565.66837107377637</v>
      </c>
      <c r="R25" s="57">
        <f t="shared" si="5"/>
        <v>4170.0900900900897</v>
      </c>
      <c r="S25" s="61">
        <f t="shared" si="6"/>
        <v>30741.777777777781</v>
      </c>
      <c r="T25" s="57"/>
      <c r="U25" s="57">
        <f t="shared" si="7"/>
        <v>167.3715</v>
      </c>
      <c r="V25" s="61">
        <f>O25-U25</f>
        <v>7.9618333333333453</v>
      </c>
      <c r="W25" s="60">
        <f t="shared" si="8"/>
        <v>63.390790027777967</v>
      </c>
      <c r="X25" s="57"/>
      <c r="Y25" s="57"/>
      <c r="Z25" s="57">
        <v>23.369292140587085</v>
      </c>
      <c r="AA25" s="61">
        <f t="shared" si="9"/>
        <v>0.41449164319669762</v>
      </c>
      <c r="AB25" s="57">
        <f t="shared" si="10"/>
        <v>0.1718033222798985</v>
      </c>
      <c r="AC25" s="57"/>
      <c r="AD25" s="57">
        <v>170</v>
      </c>
      <c r="AE25" s="61">
        <f t="shared" si="11"/>
        <v>5.3333333333333428</v>
      </c>
      <c r="AF25" s="62">
        <f t="shared" si="12"/>
        <v>28.444444444444546</v>
      </c>
      <c r="AH25" s="84"/>
      <c r="AI25" s="85"/>
      <c r="AJ25" s="85"/>
      <c r="AK25" s="87" t="s">
        <v>175</v>
      </c>
      <c r="AL25" s="87" t="s">
        <v>134</v>
      </c>
      <c r="AM25" s="88">
        <f>AM23/AM24</f>
        <v>1.1807962742468667</v>
      </c>
    </row>
    <row r="26" spans="1:39" s="10" customFormat="1">
      <c r="A26" s="56">
        <v>23</v>
      </c>
      <c r="B26" s="57" t="s">
        <v>93</v>
      </c>
      <c r="C26" s="57" t="s">
        <v>94</v>
      </c>
      <c r="D26" s="58" t="s">
        <v>85</v>
      </c>
      <c r="E26" s="59">
        <v>1986</v>
      </c>
      <c r="F26" s="63">
        <f t="shared" ca="1" si="1"/>
        <v>31</v>
      </c>
      <c r="G26" s="60">
        <v>1.93</v>
      </c>
      <c r="H26" s="60">
        <v>80.5</v>
      </c>
      <c r="I26" s="60">
        <f t="shared" si="0"/>
        <v>21.611318424655696</v>
      </c>
      <c r="J26" s="60" t="str">
        <f t="shared" si="2"/>
        <v>normal</v>
      </c>
      <c r="K26" s="58">
        <v>16</v>
      </c>
      <c r="L26" s="58">
        <v>164</v>
      </c>
      <c r="M26" s="58">
        <v>172</v>
      </c>
      <c r="N26" s="58">
        <v>173</v>
      </c>
      <c r="O26" s="60">
        <f t="shared" si="3"/>
        <v>169.66666666666666</v>
      </c>
      <c r="P26" s="57"/>
      <c r="Q26" s="61">
        <f t="shared" si="4"/>
        <v>467.04908405186274</v>
      </c>
      <c r="R26" s="57">
        <f t="shared" si="5"/>
        <v>3666.7203593832496</v>
      </c>
      <c r="S26" s="61">
        <f t="shared" si="6"/>
        <v>28786.777777777774</v>
      </c>
      <c r="T26" s="57"/>
      <c r="U26" s="57">
        <f t="shared" si="7"/>
        <v>171.91290000000001</v>
      </c>
      <c r="V26" s="61">
        <f>O26-U26</f>
        <v>-2.2462333333333504</v>
      </c>
      <c r="W26" s="60">
        <f t="shared" si="8"/>
        <v>5.0455641877778543</v>
      </c>
      <c r="X26" s="57"/>
      <c r="Y26" s="57"/>
      <c r="Z26" s="57">
        <v>23.369292140587085</v>
      </c>
      <c r="AA26" s="61">
        <f t="shared" si="9"/>
        <v>-1.7579737159313886</v>
      </c>
      <c r="AB26" s="57">
        <f t="shared" si="10"/>
        <v>3.0904715859056147</v>
      </c>
      <c r="AC26" s="57"/>
      <c r="AD26" s="57">
        <v>170</v>
      </c>
      <c r="AE26" s="61">
        <f t="shared" si="11"/>
        <v>-0.33333333333334281</v>
      </c>
      <c r="AF26" s="62">
        <f t="shared" si="12"/>
        <v>0.11111111111111743</v>
      </c>
      <c r="AM26" s="10" t="s">
        <v>176</v>
      </c>
    </row>
    <row r="27" spans="1:39" s="10" customFormat="1">
      <c r="A27" s="56">
        <v>24</v>
      </c>
      <c r="B27" s="57" t="s">
        <v>95</v>
      </c>
      <c r="C27" s="57" t="s">
        <v>96</v>
      </c>
      <c r="D27" s="58" t="s">
        <v>42</v>
      </c>
      <c r="E27" s="59">
        <v>1983</v>
      </c>
      <c r="F27" s="63">
        <f t="shared" ca="1" si="1"/>
        <v>34</v>
      </c>
      <c r="G27" s="60">
        <v>1.85</v>
      </c>
      <c r="H27" s="60">
        <v>87.3</v>
      </c>
      <c r="I27" s="60">
        <f t="shared" si="0"/>
        <v>25.507669831994153</v>
      </c>
      <c r="J27" s="60" t="str">
        <f t="shared" si="2"/>
        <v>overweight</v>
      </c>
      <c r="K27" s="58">
        <v>37</v>
      </c>
      <c r="L27" s="58">
        <v>158</v>
      </c>
      <c r="M27" s="58">
        <v>159</v>
      </c>
      <c r="N27" s="58">
        <v>157</v>
      </c>
      <c r="O27" s="60">
        <f t="shared" si="3"/>
        <v>158</v>
      </c>
      <c r="P27" s="57"/>
      <c r="Q27" s="61">
        <f t="shared" si="4"/>
        <v>650.64122025802465</v>
      </c>
      <c r="R27" s="57">
        <f t="shared" si="5"/>
        <v>4030.2118334550764</v>
      </c>
      <c r="S27" s="61">
        <f t="shared" si="6"/>
        <v>24964</v>
      </c>
      <c r="T27" s="57"/>
      <c r="U27" s="57">
        <f t="shared" si="7"/>
        <v>169.08250000000001</v>
      </c>
      <c r="V27" s="61">
        <f>O27-U27</f>
        <v>-11.08250000000001</v>
      </c>
      <c r="W27" s="60">
        <f t="shared" si="8"/>
        <v>122.82180625000022</v>
      </c>
      <c r="X27" s="57"/>
      <c r="Y27" s="57"/>
      <c r="Z27" s="57">
        <v>23.369292140587085</v>
      </c>
      <c r="AA27" s="61">
        <f t="shared" si="9"/>
        <v>2.1383776914070687</v>
      </c>
      <c r="AB27" s="57">
        <f t="shared" si="10"/>
        <v>4.572659151107425</v>
      </c>
      <c r="AC27" s="57"/>
      <c r="AD27" s="57">
        <v>170</v>
      </c>
      <c r="AE27" s="61">
        <f t="shared" si="11"/>
        <v>-12</v>
      </c>
      <c r="AF27" s="62">
        <f t="shared" si="12"/>
        <v>144</v>
      </c>
    </row>
    <row r="28" spans="1:39" s="10" customFormat="1">
      <c r="A28" s="56">
        <v>25</v>
      </c>
      <c r="B28" s="57" t="s">
        <v>97</v>
      </c>
      <c r="C28" s="57" t="s">
        <v>98</v>
      </c>
      <c r="D28" s="58" t="s">
        <v>48</v>
      </c>
      <c r="E28" s="59">
        <v>1985</v>
      </c>
      <c r="F28" s="63">
        <f t="shared" ca="1" si="1"/>
        <v>32</v>
      </c>
      <c r="G28" s="60">
        <v>1.88</v>
      </c>
      <c r="H28" s="60">
        <v>83.2</v>
      </c>
      <c r="I28" s="60">
        <f t="shared" si="0"/>
        <v>23.540063377093709</v>
      </c>
      <c r="J28" s="60" t="str">
        <f t="shared" si="2"/>
        <v>normal</v>
      </c>
      <c r="K28" s="58">
        <v>65</v>
      </c>
      <c r="L28" s="58">
        <v>163</v>
      </c>
      <c r="M28" s="58">
        <v>166</v>
      </c>
      <c r="N28" s="58">
        <v>167</v>
      </c>
      <c r="O28" s="60">
        <f t="shared" si="3"/>
        <v>165.33333333333334</v>
      </c>
      <c r="P28" s="57"/>
      <c r="Q28" s="61">
        <f t="shared" si="4"/>
        <v>554.13458379758845</v>
      </c>
      <c r="R28" s="57">
        <f t="shared" si="5"/>
        <v>3891.9571450128269</v>
      </c>
      <c r="S28" s="61">
        <f t="shared" si="6"/>
        <v>27335.111111111113</v>
      </c>
      <c r="T28" s="57"/>
      <c r="U28" s="57">
        <f t="shared" si="7"/>
        <v>169.69439999999997</v>
      </c>
      <c r="V28" s="61">
        <f>O28-U28</f>
        <v>-4.3610666666666305</v>
      </c>
      <c r="W28" s="60">
        <f t="shared" si="8"/>
        <v>19.018902471110795</v>
      </c>
      <c r="X28" s="57"/>
      <c r="Y28" s="57"/>
      <c r="Z28" s="57">
        <v>23.369292140587085</v>
      </c>
      <c r="AA28" s="61">
        <f t="shared" si="9"/>
        <v>0.17077123650662429</v>
      </c>
      <c r="AB28" s="57">
        <f t="shared" si="10"/>
        <v>2.916281521800141E-2</v>
      </c>
      <c r="AC28" s="57"/>
      <c r="AD28" s="57">
        <v>170</v>
      </c>
      <c r="AE28" s="61">
        <f t="shared" si="11"/>
        <v>-4.6666666666666572</v>
      </c>
      <c r="AF28" s="62">
        <f t="shared" si="12"/>
        <v>21.77777777777769</v>
      </c>
    </row>
    <row r="29" spans="1:39" s="10" customFormat="1">
      <c r="A29" s="56">
        <v>26</v>
      </c>
      <c r="B29" s="57" t="s">
        <v>99</v>
      </c>
      <c r="C29" s="57" t="s">
        <v>32</v>
      </c>
      <c r="D29" s="58" t="s">
        <v>42</v>
      </c>
      <c r="E29" s="59">
        <v>1991</v>
      </c>
      <c r="F29" s="63">
        <f t="shared" ca="1" si="1"/>
        <v>26</v>
      </c>
      <c r="G29" s="60">
        <v>1.88</v>
      </c>
      <c r="H29" s="60">
        <v>78.2</v>
      </c>
      <c r="I29" s="60">
        <f t="shared" si="0"/>
        <v>22.125396106835673</v>
      </c>
      <c r="J29" s="60" t="str">
        <f t="shared" si="2"/>
        <v>normal</v>
      </c>
      <c r="K29" s="58">
        <v>21</v>
      </c>
      <c r="L29" s="58">
        <v>165</v>
      </c>
      <c r="M29" s="58">
        <v>163</v>
      </c>
      <c r="N29" s="58">
        <v>163</v>
      </c>
      <c r="O29" s="60">
        <f t="shared" si="3"/>
        <v>163.66666666666666</v>
      </c>
      <c r="P29" s="57"/>
      <c r="Q29" s="61">
        <f t="shared" si="4"/>
        <v>489.53315288437915</v>
      </c>
      <c r="R29" s="57">
        <f t="shared" si="5"/>
        <v>3621.1898294854382</v>
      </c>
      <c r="S29" s="61">
        <f t="shared" si="6"/>
        <v>26786.777777777774</v>
      </c>
      <c r="T29" s="57"/>
      <c r="U29" s="57">
        <f t="shared" si="7"/>
        <v>168.24439999999998</v>
      </c>
      <c r="V29" s="61">
        <f>O29-U29</f>
        <v>-4.5777333333333274</v>
      </c>
      <c r="W29" s="60">
        <f t="shared" si="8"/>
        <v>20.955642471111059</v>
      </c>
      <c r="X29" s="57"/>
      <c r="Y29" s="57"/>
      <c r="Z29" s="57">
        <v>23.369292140587085</v>
      </c>
      <c r="AA29" s="61">
        <f t="shared" si="9"/>
        <v>-1.2438960337514118</v>
      </c>
      <c r="AB29" s="57">
        <f t="shared" si="10"/>
        <v>1.5472773427824933</v>
      </c>
      <c r="AC29" s="57"/>
      <c r="AD29" s="57">
        <v>170</v>
      </c>
      <c r="AE29" s="61">
        <f t="shared" si="11"/>
        <v>-6.3333333333333428</v>
      </c>
      <c r="AF29" s="62">
        <f t="shared" si="12"/>
        <v>40.111111111111228</v>
      </c>
    </row>
    <row r="30" spans="1:39" s="10" customFormat="1">
      <c r="A30" s="56">
        <v>27</v>
      </c>
      <c r="B30" s="57" t="s">
        <v>100</v>
      </c>
      <c r="C30" s="57" t="s">
        <v>101</v>
      </c>
      <c r="D30" s="58" t="s">
        <v>102</v>
      </c>
      <c r="E30" s="59">
        <v>1996</v>
      </c>
      <c r="F30" s="63">
        <f t="shared" ca="1" si="1"/>
        <v>21</v>
      </c>
      <c r="G30" s="60">
        <v>1.98</v>
      </c>
      <c r="H30" s="60">
        <v>88.2</v>
      </c>
      <c r="I30" s="60">
        <f t="shared" si="0"/>
        <v>22.497704315886136</v>
      </c>
      <c r="J30" s="60" t="str">
        <f t="shared" si="2"/>
        <v>normal</v>
      </c>
      <c r="K30" s="58">
        <v>53</v>
      </c>
      <c r="L30" s="58">
        <v>177</v>
      </c>
      <c r="M30" s="58">
        <v>176</v>
      </c>
      <c r="N30" s="58">
        <v>179</v>
      </c>
      <c r="O30" s="60">
        <f t="shared" si="3"/>
        <v>177.33333333333334</v>
      </c>
      <c r="P30" s="57"/>
      <c r="Q30" s="61">
        <f t="shared" si="4"/>
        <v>506.14669948504167</v>
      </c>
      <c r="R30" s="57">
        <f t="shared" si="5"/>
        <v>3989.5928986838085</v>
      </c>
      <c r="S30" s="61">
        <f t="shared" si="6"/>
        <v>31447.111111111113</v>
      </c>
      <c r="T30" s="57"/>
      <c r="U30" s="57">
        <f t="shared" si="7"/>
        <v>177.1474</v>
      </c>
      <c r="V30" s="61">
        <f>O30-U30</f>
        <v>0.18593333333333817</v>
      </c>
      <c r="W30" s="60">
        <f t="shared" si="8"/>
        <v>3.4571204444446245E-2</v>
      </c>
      <c r="X30" s="57"/>
      <c r="Y30" s="57"/>
      <c r="Z30" s="57">
        <v>23.369292140587085</v>
      </c>
      <c r="AA30" s="61">
        <f t="shared" si="9"/>
        <v>-0.8715878247009492</v>
      </c>
      <c r="AB30" s="57">
        <f t="shared" si="10"/>
        <v>0.75966533616693255</v>
      </c>
      <c r="AC30" s="57"/>
      <c r="AD30" s="57">
        <v>170</v>
      </c>
      <c r="AE30" s="61">
        <f t="shared" si="11"/>
        <v>7.3333333333333428</v>
      </c>
      <c r="AF30" s="62">
        <f t="shared" si="12"/>
        <v>53.777777777777914</v>
      </c>
    </row>
    <row r="31" spans="1:39" s="10" customFormat="1">
      <c r="A31" s="56">
        <v>28</v>
      </c>
      <c r="B31" s="57" t="s">
        <v>103</v>
      </c>
      <c r="C31" s="57" t="s">
        <v>104</v>
      </c>
      <c r="D31" s="58" t="s">
        <v>42</v>
      </c>
      <c r="E31" s="59">
        <v>1983</v>
      </c>
      <c r="F31" s="63">
        <f t="shared" ca="1" si="1"/>
        <v>34</v>
      </c>
      <c r="G31" s="60">
        <v>1.85</v>
      </c>
      <c r="H31" s="60">
        <v>80</v>
      </c>
      <c r="I31" s="60">
        <f t="shared" si="0"/>
        <v>23.374726077428779</v>
      </c>
      <c r="J31" s="60" t="str">
        <f t="shared" si="2"/>
        <v>normal</v>
      </c>
      <c r="K31" s="58">
        <v>153</v>
      </c>
      <c r="L31" s="58">
        <v>178</v>
      </c>
      <c r="M31" s="58">
        <v>178</v>
      </c>
      <c r="N31" s="58">
        <v>171</v>
      </c>
      <c r="O31" s="60">
        <f t="shared" si="3"/>
        <v>175.66666666666666</v>
      </c>
      <c r="P31" s="57"/>
      <c r="Q31" s="61">
        <f t="shared" si="4"/>
        <v>546.37781919482893</v>
      </c>
      <c r="R31" s="57">
        <f t="shared" si="5"/>
        <v>4106.1602142683223</v>
      </c>
      <c r="S31" s="61">
        <f t="shared" si="6"/>
        <v>30858.777777777774</v>
      </c>
      <c r="T31" s="57"/>
      <c r="U31" s="57">
        <f t="shared" si="7"/>
        <v>166.96549999999999</v>
      </c>
      <c r="V31" s="61">
        <f>O31-U31</f>
        <v>8.7011666666666656</v>
      </c>
      <c r="W31" s="60">
        <f t="shared" si="8"/>
        <v>75.710301361111092</v>
      </c>
      <c r="X31" s="57"/>
      <c r="Y31" s="57"/>
      <c r="Z31" s="57">
        <v>23.369292140587085</v>
      </c>
      <c r="AA31" s="61">
        <f t="shared" si="9"/>
        <v>5.4339368416940204E-3</v>
      </c>
      <c r="AB31" s="57">
        <f t="shared" si="10"/>
        <v>2.9527669599519583E-5</v>
      </c>
      <c r="AC31" s="57"/>
      <c r="AD31" s="57">
        <v>170</v>
      </c>
      <c r="AE31" s="61">
        <f t="shared" si="11"/>
        <v>5.6666666666666572</v>
      </c>
      <c r="AF31" s="62">
        <f t="shared" si="12"/>
        <v>32.111111111111001</v>
      </c>
    </row>
    <row r="32" spans="1:39" s="10" customFormat="1">
      <c r="A32" s="56">
        <v>29</v>
      </c>
      <c r="B32" s="57" t="s">
        <v>105</v>
      </c>
      <c r="C32" s="57" t="s">
        <v>106</v>
      </c>
      <c r="D32" s="58" t="s">
        <v>107</v>
      </c>
      <c r="E32" s="58">
        <v>1985</v>
      </c>
      <c r="F32" s="58">
        <f t="shared" ca="1" si="1"/>
        <v>32</v>
      </c>
      <c r="G32" s="58">
        <v>2.08</v>
      </c>
      <c r="H32" s="58">
        <v>108.2</v>
      </c>
      <c r="I32" s="60">
        <f t="shared" si="0"/>
        <v>25.009245562130175</v>
      </c>
      <c r="J32" s="58" t="str">
        <f t="shared" si="2"/>
        <v>overweight</v>
      </c>
      <c r="K32" s="58">
        <v>22</v>
      </c>
      <c r="L32" s="58">
        <v>193</v>
      </c>
      <c r="M32" s="58">
        <v>182</v>
      </c>
      <c r="N32" s="58">
        <v>187</v>
      </c>
      <c r="O32" s="60">
        <f t="shared" si="3"/>
        <v>187.33333333333334</v>
      </c>
      <c r="P32" s="57"/>
      <c r="Q32" s="61">
        <f t="shared" si="4"/>
        <v>625.46236358692784</v>
      </c>
      <c r="R32" s="57">
        <f t="shared" si="5"/>
        <v>4685.0653353057196</v>
      </c>
      <c r="S32" s="61">
        <f t="shared" si="6"/>
        <v>35093.777777777781</v>
      </c>
      <c r="T32" s="57"/>
      <c r="U32" s="57">
        <f t="shared" si="7"/>
        <v>188.9504</v>
      </c>
      <c r="V32" s="61">
        <f>O32-U32</f>
        <v>-1.6170666666666591</v>
      </c>
      <c r="W32" s="60">
        <f t="shared" si="8"/>
        <v>2.61490460444442</v>
      </c>
      <c r="X32" s="57"/>
      <c r="Y32" s="57"/>
      <c r="Z32" s="57">
        <v>23.369292140587085</v>
      </c>
      <c r="AA32" s="61">
        <f t="shared" si="9"/>
        <v>1.6399534215430904</v>
      </c>
      <c r="AB32" s="57">
        <f t="shared" si="10"/>
        <v>2.6894472248308894</v>
      </c>
      <c r="AC32" s="57"/>
      <c r="AD32" s="57">
        <v>170</v>
      </c>
      <c r="AE32" s="61">
        <f t="shared" si="11"/>
        <v>17.333333333333343</v>
      </c>
      <c r="AF32" s="62">
        <f t="shared" si="12"/>
        <v>300.4444444444448</v>
      </c>
    </row>
    <row r="33" spans="1:32" s="10" customFormat="1">
      <c r="A33" s="56">
        <v>30</v>
      </c>
      <c r="B33" s="57" t="s">
        <v>108</v>
      </c>
      <c r="C33" s="57" t="s">
        <v>109</v>
      </c>
      <c r="D33" s="58" t="s">
        <v>42</v>
      </c>
      <c r="E33" s="58">
        <v>1981</v>
      </c>
      <c r="F33" s="58">
        <f t="shared" ca="1" si="1"/>
        <v>36</v>
      </c>
      <c r="G33" s="58">
        <v>1.88</v>
      </c>
      <c r="H33" s="60">
        <v>85</v>
      </c>
      <c r="I33" s="60">
        <f t="shared" si="0"/>
        <v>24.049343594386603</v>
      </c>
      <c r="J33" s="58" t="str">
        <f t="shared" si="2"/>
        <v>normal</v>
      </c>
      <c r="K33" s="58">
        <v>36</v>
      </c>
      <c r="L33" s="58">
        <v>176</v>
      </c>
      <c r="M33" s="58">
        <v>176</v>
      </c>
      <c r="N33" s="58">
        <v>176</v>
      </c>
      <c r="O33" s="60">
        <f t="shared" si="3"/>
        <v>176</v>
      </c>
      <c r="P33" s="57"/>
      <c r="Q33" s="61">
        <f t="shared" si="4"/>
        <v>578.37092732086387</v>
      </c>
      <c r="R33" s="57">
        <f t="shared" si="5"/>
        <v>4232.6844726120416</v>
      </c>
      <c r="S33" s="61">
        <f t="shared" si="6"/>
        <v>30976</v>
      </c>
      <c r="T33" s="57"/>
      <c r="U33" s="57">
        <f t="shared" si="7"/>
        <v>170.21639999999999</v>
      </c>
      <c r="V33" s="61">
        <f>O33-U33</f>
        <v>5.783600000000007</v>
      </c>
      <c r="W33" s="60">
        <f t="shared" si="8"/>
        <v>33.450028960000083</v>
      </c>
      <c r="X33" s="57"/>
      <c r="Y33" s="57"/>
      <c r="Z33" s="57">
        <v>23.369292140587085</v>
      </c>
      <c r="AA33" s="61">
        <f t="shared" si="9"/>
        <v>0.6800514537995177</v>
      </c>
      <c r="AB33" s="57">
        <f t="shared" si="10"/>
        <v>0.46246997981483756</v>
      </c>
      <c r="AC33" s="57"/>
      <c r="AD33" s="57">
        <v>170</v>
      </c>
      <c r="AE33" s="61">
        <f t="shared" si="11"/>
        <v>6</v>
      </c>
      <c r="AF33" s="62">
        <f t="shared" si="12"/>
        <v>36</v>
      </c>
    </row>
    <row r="34" spans="1:32" s="10" customFormat="1">
      <c r="A34" s="56">
        <v>31</v>
      </c>
      <c r="B34" s="57" t="s">
        <v>110</v>
      </c>
      <c r="C34" s="57" t="s">
        <v>111</v>
      </c>
      <c r="D34" s="58" t="s">
        <v>107</v>
      </c>
      <c r="E34" s="58">
        <v>1989</v>
      </c>
      <c r="F34" s="58">
        <f t="shared" ca="1" si="1"/>
        <v>28</v>
      </c>
      <c r="G34" s="60">
        <v>1.88</v>
      </c>
      <c r="H34" s="58">
        <v>86.4</v>
      </c>
      <c r="I34" s="60">
        <f t="shared" si="0"/>
        <v>24.445450430058852</v>
      </c>
      <c r="J34" s="58" t="str">
        <f t="shared" si="2"/>
        <v>normal</v>
      </c>
      <c r="K34" s="58">
        <v>26</v>
      </c>
      <c r="L34" s="58">
        <v>168</v>
      </c>
      <c r="M34" s="58">
        <v>174</v>
      </c>
      <c r="N34" s="58">
        <v>169</v>
      </c>
      <c r="O34" s="60">
        <f t="shared" si="3"/>
        <v>170.33333333333334</v>
      </c>
      <c r="P34" s="57"/>
      <c r="Q34" s="61">
        <f t="shared" si="4"/>
        <v>597.58004672846448</v>
      </c>
      <c r="R34" s="57">
        <f t="shared" si="5"/>
        <v>4163.8750565866912</v>
      </c>
      <c r="S34" s="61">
        <f t="shared" si="6"/>
        <v>29013.444444444449</v>
      </c>
      <c r="T34" s="57"/>
      <c r="U34" s="57">
        <f t="shared" si="7"/>
        <v>170.6224</v>
      </c>
      <c r="V34" s="61">
        <f>O34-U34</f>
        <v>-0.28906666666665615</v>
      </c>
      <c r="W34" s="60">
        <f t="shared" si="8"/>
        <v>8.3559537777771697E-2</v>
      </c>
      <c r="X34" s="57"/>
      <c r="Y34" s="57"/>
      <c r="Z34" s="57">
        <v>23.369292140587085</v>
      </c>
      <c r="AA34" s="61">
        <f t="shared" si="9"/>
        <v>1.0761582894717669</v>
      </c>
      <c r="AB34" s="57">
        <f t="shared" si="10"/>
        <v>1.1581166639987994</v>
      </c>
      <c r="AC34" s="57"/>
      <c r="AD34" s="57">
        <v>170</v>
      </c>
      <c r="AE34" s="61">
        <f t="shared" si="11"/>
        <v>0.33333333333334281</v>
      </c>
      <c r="AF34" s="62">
        <f t="shared" si="12"/>
        <v>0.11111111111111743</v>
      </c>
    </row>
    <row r="35" spans="1:32" s="10" customFormat="1" ht="15.75" thickBot="1">
      <c r="A35" s="64">
        <v>32</v>
      </c>
      <c r="B35" s="65" t="s">
        <v>112</v>
      </c>
      <c r="C35" s="65" t="s">
        <v>113</v>
      </c>
      <c r="D35" s="66" t="s">
        <v>42</v>
      </c>
      <c r="E35" s="66">
        <v>1988</v>
      </c>
      <c r="F35" s="66">
        <f t="shared" ca="1" si="1"/>
        <v>29</v>
      </c>
      <c r="G35" s="66">
        <v>1.88</v>
      </c>
      <c r="H35" s="66">
        <v>80.5</v>
      </c>
      <c r="I35" s="67">
        <f t="shared" si="0"/>
        <v>22.776143051154371</v>
      </c>
      <c r="J35" s="66" t="str">
        <f t="shared" si="2"/>
        <v>normal</v>
      </c>
      <c r="K35" s="66">
        <v>20</v>
      </c>
      <c r="L35" s="66">
        <v>158</v>
      </c>
      <c r="M35" s="66">
        <v>163</v>
      </c>
      <c r="N35" s="66">
        <v>159</v>
      </c>
      <c r="O35" s="67">
        <f t="shared" si="3"/>
        <v>160</v>
      </c>
      <c r="P35" s="65"/>
      <c r="Q35" s="68">
        <f t="shared" si="4"/>
        <v>518.75269228664752</v>
      </c>
      <c r="R35" s="65">
        <f t="shared" si="5"/>
        <v>3644.1828881846996</v>
      </c>
      <c r="S35" s="68">
        <f t="shared" si="6"/>
        <v>25600</v>
      </c>
      <c r="T35" s="65"/>
      <c r="U35" s="65">
        <f t="shared" si="7"/>
        <v>168.91139999999999</v>
      </c>
      <c r="V35" s="68">
        <f>O35-U35</f>
        <v>-8.9113999999999862</v>
      </c>
      <c r="W35" s="67">
        <f t="shared" si="8"/>
        <v>79.413049959999753</v>
      </c>
      <c r="X35" s="65"/>
      <c r="Y35" s="65"/>
      <c r="Z35" s="65">
        <v>23.369292140587085</v>
      </c>
      <c r="AA35" s="68">
        <f t="shared" si="9"/>
        <v>-0.59314908943271405</v>
      </c>
      <c r="AB35" s="65">
        <f t="shared" si="10"/>
        <v>0.3518258422948578</v>
      </c>
      <c r="AC35" s="65"/>
      <c r="AD35" s="65">
        <v>170</v>
      </c>
      <c r="AE35" s="68">
        <f t="shared" si="11"/>
        <v>-10</v>
      </c>
      <c r="AF35" s="69">
        <f t="shared" si="12"/>
        <v>100</v>
      </c>
    </row>
    <row r="36" spans="1:32" ht="5.25" customHeight="1" thickTop="1" thickBot="1"/>
    <row r="37" spans="1:32" ht="16.5" thickTop="1" thickBot="1">
      <c r="A37" s="70"/>
      <c r="B37" s="71"/>
      <c r="C37" s="71"/>
      <c r="D37" s="72"/>
      <c r="E37" s="73" t="s">
        <v>114</v>
      </c>
      <c r="F37" s="74">
        <f ca="1">SUM(F4:F35)</f>
        <v>908</v>
      </c>
      <c r="G37" s="74">
        <f>SUM(G4:G35)</f>
        <v>60.22000000000002</v>
      </c>
      <c r="H37" s="74">
        <f>SUM(H4:H35)</f>
        <v>2653.6999999999994</v>
      </c>
      <c r="I37" s="74">
        <f>SUM(I4:I35)</f>
        <v>747.81734849878671</v>
      </c>
      <c r="J37" s="72"/>
      <c r="K37" s="71"/>
      <c r="L37" s="71"/>
      <c r="M37" s="71"/>
      <c r="N37" s="72"/>
      <c r="O37" s="74">
        <f>SUM(O4:O35)</f>
        <v>5440</v>
      </c>
      <c r="P37" s="71"/>
      <c r="Q37" s="74">
        <f t="shared" ref="Q37:S37" si="13">SUM(Q4:Q35)</f>
        <v>17521.477561046227</v>
      </c>
      <c r="R37" s="74">
        <f t="shared" si="13"/>
        <v>127195.39335383446</v>
      </c>
      <c r="S37" s="74">
        <f t="shared" si="13"/>
        <v>927361.33333333326</v>
      </c>
      <c r="T37" s="71"/>
      <c r="U37" s="71"/>
      <c r="V37" s="71"/>
      <c r="W37" s="74">
        <f>SUM(W4:W35)</f>
        <v>1086.6385251000011</v>
      </c>
      <c r="X37" s="71"/>
      <c r="Y37" s="71"/>
      <c r="Z37" s="71"/>
      <c r="AA37" s="71"/>
      <c r="AB37" s="74">
        <f t="shared" ref="AB37" si="14">SUM(AB4:AB35)</f>
        <v>45.51547617885479</v>
      </c>
      <c r="AC37" s="71"/>
      <c r="AD37" s="71"/>
      <c r="AE37" s="71"/>
      <c r="AF37" s="75">
        <f t="shared" ref="AF37" si="15">SUM(AF4:AF35)</f>
        <v>2561.3333333333348</v>
      </c>
    </row>
    <row r="38" spans="1:32" ht="15.75" thickTop="1">
      <c r="E38" s="11"/>
      <c r="G38" s="12"/>
      <c r="H38" s="12"/>
      <c r="I38" s="12"/>
    </row>
    <row r="40" spans="1:32">
      <c r="C40" s="19"/>
      <c r="D40" s="20"/>
      <c r="E40" s="29"/>
    </row>
    <row r="41" spans="1:32">
      <c r="C41" s="19"/>
      <c r="D41" s="20"/>
      <c r="E41" s="29"/>
    </row>
    <row r="42" spans="1:32">
      <c r="C42" s="19"/>
      <c r="D42" s="20"/>
      <c r="E42" s="29"/>
    </row>
    <row r="43" spans="1:32">
      <c r="E43" s="29"/>
    </row>
    <row r="44" spans="1:32">
      <c r="C44" s="19"/>
      <c r="D44" s="21"/>
      <c r="G44" s="34"/>
      <c r="H44" s="34"/>
      <c r="I44" s="34"/>
      <c r="J44" s="34"/>
      <c r="K44" s="34"/>
      <c r="L44" s="34"/>
      <c r="M44" s="34"/>
      <c r="N44" s="34"/>
      <c r="O44" s="34"/>
    </row>
    <row r="45" spans="1:32">
      <c r="C45" s="19"/>
      <c r="D45" s="12"/>
      <c r="G45" s="34"/>
      <c r="H45" s="34"/>
      <c r="I45" s="34"/>
      <c r="J45" s="34"/>
      <c r="K45" s="34"/>
      <c r="L45" s="34"/>
      <c r="M45" s="34"/>
      <c r="N45" s="34"/>
      <c r="O45" s="34"/>
    </row>
    <row r="46" spans="1:32">
      <c r="C46" s="19"/>
      <c r="D46" s="12"/>
      <c r="G46" s="34"/>
      <c r="H46" s="34"/>
      <c r="I46" s="34"/>
      <c r="J46" s="34"/>
      <c r="K46" s="34"/>
      <c r="L46" s="34"/>
      <c r="M46" s="34"/>
      <c r="N46" s="34"/>
      <c r="O46" s="34"/>
    </row>
    <row r="48" spans="1:32">
      <c r="C48" s="19"/>
    </row>
    <row r="49" spans="2:16" ht="15" customHeight="1">
      <c r="B49" s="23"/>
      <c r="C49" s="23"/>
      <c r="D49" s="12"/>
      <c r="G49" s="34"/>
      <c r="H49" s="34"/>
      <c r="I49" s="34"/>
      <c r="J49" s="34"/>
      <c r="K49" s="34"/>
      <c r="L49" s="34"/>
      <c r="M49" s="34"/>
      <c r="N49" s="34"/>
      <c r="O49" s="34"/>
    </row>
    <row r="50" spans="2:16">
      <c r="B50" s="23"/>
      <c r="C50" s="23"/>
      <c r="G50" s="34"/>
      <c r="H50" s="34"/>
      <c r="I50" s="34"/>
      <c r="J50" s="34"/>
      <c r="K50" s="34"/>
      <c r="L50" s="34"/>
      <c r="M50" s="34"/>
      <c r="N50" s="34"/>
      <c r="O50" s="34"/>
    </row>
    <row r="51" spans="2:16" ht="16.5" thickBot="1">
      <c r="B51" s="23"/>
      <c r="C51" s="23"/>
      <c r="D51" s="37"/>
      <c r="E51" s="25"/>
      <c r="F51" s="25"/>
      <c r="G51" s="36"/>
      <c r="H51" s="36"/>
      <c r="I51" s="36"/>
      <c r="J51" s="36"/>
      <c r="K51" s="36"/>
      <c r="L51" s="36"/>
      <c r="M51" s="36"/>
      <c r="N51" s="36"/>
      <c r="O51" s="36"/>
      <c r="P51" s="26"/>
    </row>
    <row r="52" spans="2:16">
      <c r="B52" s="23"/>
      <c r="C52" s="23"/>
      <c r="D52" s="12"/>
      <c r="G52" s="32"/>
      <c r="H52" s="33"/>
      <c r="I52" s="33"/>
      <c r="J52" s="33"/>
      <c r="K52" s="33"/>
      <c r="L52" s="33"/>
      <c r="M52" s="33"/>
      <c r="N52" s="33"/>
      <c r="O52" s="33"/>
    </row>
    <row r="53" spans="2:16">
      <c r="B53" s="23"/>
      <c r="C53" s="23"/>
    </row>
    <row r="54" spans="2:16">
      <c r="B54" s="23"/>
      <c r="C54" s="23"/>
    </row>
    <row r="55" spans="2:16">
      <c r="B55" s="23"/>
      <c r="C55" s="23"/>
    </row>
    <row r="56" spans="2:16">
      <c r="B56" s="23"/>
      <c r="C56" s="23"/>
    </row>
  </sheetData>
  <mergeCells count="19">
    <mergeCell ref="G52:O52"/>
    <mergeCell ref="AH16:AM16"/>
    <mergeCell ref="G44:O44"/>
    <mergeCell ref="G45:O45"/>
    <mergeCell ref="G46:O46"/>
    <mergeCell ref="G49:O49"/>
    <mergeCell ref="G50:O50"/>
    <mergeCell ref="G51:O51"/>
    <mergeCell ref="R2:R3"/>
    <mergeCell ref="S2:S3"/>
    <mergeCell ref="AA2:AA3"/>
    <mergeCell ref="AB2:AB3"/>
    <mergeCell ref="AH4:AN4"/>
    <mergeCell ref="A2:A3"/>
    <mergeCell ref="B2:C3"/>
    <mergeCell ref="D2:D3"/>
    <mergeCell ref="E2:E3"/>
    <mergeCell ref="J2:J3"/>
    <mergeCell ref="Q2:Q3"/>
  </mergeCells>
  <pageMargins left="0.15" right="0.24" top="0.75" bottom="0.33" header="0.3" footer="0.3"/>
  <pageSetup scale="9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tabel - tabel</vt:lpstr>
      <vt:lpstr>32 besar</vt:lpstr>
      <vt:lpstr>regresi ganda</vt:lpstr>
      <vt:lpstr>ifferen</vt:lpstr>
      <vt:lpstr>Sheet3</vt:lpstr>
      <vt:lpstr>variabel usia</vt:lpstr>
      <vt:lpstr>variabel tinggi </vt:lpstr>
      <vt:lpstr>variabel berat</vt:lpstr>
      <vt:lpstr>variabel BMI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2017-06-16T01:01:49Z</cp:lastPrinted>
  <dcterms:created xsi:type="dcterms:W3CDTF">2017-06-11T21:05:01Z</dcterms:created>
  <dcterms:modified xsi:type="dcterms:W3CDTF">2017-06-16T01:17:34Z</dcterms:modified>
</cp:coreProperties>
</file>