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1415" windowHeight="6915" firstSheet="6" activeTab="11"/>
  </bookViews>
  <sheets>
    <sheet name="Sheet1" sheetId="1" r:id="rId1"/>
    <sheet name="32 besar" sheetId="6" r:id="rId2"/>
    <sheet name="average serve speed vs aces" sheetId="5" r:id="rId3"/>
    <sheet name="usia normalitas KS" sheetId="7" r:id="rId4"/>
    <sheet name="bmi urut" sheetId="12" r:id="rId5"/>
    <sheet name="kecepatan urut 1" sheetId="13" r:id="rId6"/>
    <sheet name="kecepatan urut 2" sheetId="14" r:id="rId7"/>
    <sheet name="kecepatan urut 3" sheetId="15" r:id="rId8"/>
    <sheet name="kecepatan rerata urut" sheetId="11" r:id="rId9"/>
    <sheet name="tinggi urut " sheetId="18" r:id="rId10"/>
    <sheet name="berat urut  " sheetId="19" r:id="rId11"/>
    <sheet name="32 besar (2)" sheetId="20" r:id="rId12"/>
  </sheets>
  <calcPr calcId="124519"/>
</workbook>
</file>

<file path=xl/calcChain.xml><?xml version="1.0" encoding="utf-8"?>
<calcChain xmlns="http://schemas.openxmlformats.org/spreadsheetml/2006/main">
  <c r="T36" i="20"/>
  <c r="P36"/>
  <c r="K36"/>
  <c r="J36"/>
  <c r="G36"/>
  <c r="T35"/>
  <c r="P35"/>
  <c r="J35"/>
  <c r="K35" s="1"/>
  <c r="G35"/>
  <c r="T34"/>
  <c r="P34"/>
  <c r="K34"/>
  <c r="J34"/>
  <c r="G34"/>
  <c r="T33"/>
  <c r="P33"/>
  <c r="J33"/>
  <c r="K33" s="1"/>
  <c r="G33"/>
  <c r="T32"/>
  <c r="P32"/>
  <c r="K32"/>
  <c r="J32"/>
  <c r="G32"/>
  <c r="T31"/>
  <c r="P31"/>
  <c r="J31"/>
  <c r="K31" s="1"/>
  <c r="G31"/>
  <c r="T30"/>
  <c r="P30"/>
  <c r="K30"/>
  <c r="J30"/>
  <c r="G30"/>
  <c r="T29"/>
  <c r="P29"/>
  <c r="J29"/>
  <c r="K29" s="1"/>
  <c r="G29"/>
  <c r="T28"/>
  <c r="P28"/>
  <c r="K28"/>
  <c r="J28"/>
  <c r="G28"/>
  <c r="T27"/>
  <c r="P27"/>
  <c r="J27"/>
  <c r="K27" s="1"/>
  <c r="G27"/>
  <c r="T26"/>
  <c r="P26"/>
  <c r="K26"/>
  <c r="J26"/>
  <c r="G26"/>
  <c r="T25"/>
  <c r="P25"/>
  <c r="J25"/>
  <c r="K25" s="1"/>
  <c r="G25"/>
  <c r="T24"/>
  <c r="P24"/>
  <c r="K24"/>
  <c r="J24"/>
  <c r="G24"/>
  <c r="T23"/>
  <c r="P23"/>
  <c r="J23"/>
  <c r="K23" s="1"/>
  <c r="G23"/>
  <c r="T22"/>
  <c r="P22"/>
  <c r="K22"/>
  <c r="J22"/>
  <c r="G22"/>
  <c r="T21"/>
  <c r="P21"/>
  <c r="J21"/>
  <c r="K21" s="1"/>
  <c r="G21"/>
  <c r="T20"/>
  <c r="P20"/>
  <c r="K20"/>
  <c r="J20"/>
  <c r="G20"/>
  <c r="T19"/>
  <c r="P19"/>
  <c r="J19"/>
  <c r="K19" s="1"/>
  <c r="G19"/>
  <c r="T18"/>
  <c r="P18"/>
  <c r="K18"/>
  <c r="J18"/>
  <c r="G18"/>
  <c r="T17"/>
  <c r="P17"/>
  <c r="J17"/>
  <c r="K17" s="1"/>
  <c r="G17"/>
  <c r="T16"/>
  <c r="P16"/>
  <c r="K16"/>
  <c r="J16"/>
  <c r="G16"/>
  <c r="T15"/>
  <c r="P15"/>
  <c r="J15"/>
  <c r="K15" s="1"/>
  <c r="G15"/>
  <c r="T14"/>
  <c r="P14"/>
  <c r="K14"/>
  <c r="J14"/>
  <c r="G14"/>
  <c r="T13"/>
  <c r="P13"/>
  <c r="J13"/>
  <c r="K13" s="1"/>
  <c r="G13"/>
  <c r="T12"/>
  <c r="P12"/>
  <c r="K12"/>
  <c r="J12"/>
  <c r="G12"/>
  <c r="T11"/>
  <c r="P11"/>
  <c r="J11"/>
  <c r="K11" s="1"/>
  <c r="G11"/>
  <c r="T10"/>
  <c r="P10"/>
  <c r="K10"/>
  <c r="J10"/>
  <c r="G10"/>
  <c r="T9"/>
  <c r="P9"/>
  <c r="J9"/>
  <c r="K9" s="1"/>
  <c r="G9"/>
  <c r="T8"/>
  <c r="P8"/>
  <c r="K8"/>
  <c r="J8"/>
  <c r="G8"/>
  <c r="T7"/>
  <c r="P7"/>
  <c r="J7"/>
  <c r="K7" s="1"/>
  <c r="G7"/>
  <c r="T6"/>
  <c r="P6"/>
  <c r="K6"/>
  <c r="J6"/>
  <c r="G6"/>
  <c r="T5"/>
  <c r="T38" s="1"/>
  <c r="T39" s="1"/>
  <c r="P5"/>
  <c r="J5"/>
  <c r="K5" s="1"/>
  <c r="G5"/>
  <c r="Y35" i="19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M45"/>
  <c r="M44"/>
  <c r="Z34" s="1"/>
  <c r="M43"/>
  <c r="L47"/>
  <c r="L45"/>
  <c r="L44"/>
  <c r="L43"/>
  <c r="I37"/>
  <c r="I38" s="1"/>
  <c r="H37"/>
  <c r="H38" s="1"/>
  <c r="T35"/>
  <c r="P35"/>
  <c r="K35"/>
  <c r="J35"/>
  <c r="G35"/>
  <c r="T34"/>
  <c r="P31"/>
  <c r="J31"/>
  <c r="K31" s="1"/>
  <c r="G31"/>
  <c r="T33"/>
  <c r="P29"/>
  <c r="K29"/>
  <c r="J29"/>
  <c r="G29"/>
  <c r="T32"/>
  <c r="P33"/>
  <c r="J33"/>
  <c r="K33" s="1"/>
  <c r="G33"/>
  <c r="Z31"/>
  <c r="T31"/>
  <c r="P32"/>
  <c r="K32"/>
  <c r="J32"/>
  <c r="G32"/>
  <c r="T30"/>
  <c r="P30"/>
  <c r="J30"/>
  <c r="K30" s="1"/>
  <c r="G30"/>
  <c r="Z29"/>
  <c r="T29"/>
  <c r="P34"/>
  <c r="K34"/>
  <c r="J34"/>
  <c r="G34"/>
  <c r="T28"/>
  <c r="P17"/>
  <c r="J17"/>
  <c r="K17" s="1"/>
  <c r="G17"/>
  <c r="Z27"/>
  <c r="T27"/>
  <c r="P15"/>
  <c r="K15"/>
  <c r="J15"/>
  <c r="G15"/>
  <c r="T26"/>
  <c r="P24"/>
  <c r="J24"/>
  <c r="K24" s="1"/>
  <c r="G24"/>
  <c r="Z25"/>
  <c r="T25"/>
  <c r="P10"/>
  <c r="K10"/>
  <c r="J10"/>
  <c r="G10"/>
  <c r="T24"/>
  <c r="P25"/>
  <c r="J25"/>
  <c r="K25" s="1"/>
  <c r="G25"/>
  <c r="Z23"/>
  <c r="T23"/>
  <c r="P23"/>
  <c r="K23"/>
  <c r="J23"/>
  <c r="G23"/>
  <c r="T22"/>
  <c r="P27"/>
  <c r="J27"/>
  <c r="K27" s="1"/>
  <c r="G27"/>
  <c r="Z21"/>
  <c r="T21"/>
  <c r="P22"/>
  <c r="K22"/>
  <c r="J22"/>
  <c r="G22"/>
  <c r="T20"/>
  <c r="P11"/>
  <c r="J11"/>
  <c r="K11" s="1"/>
  <c r="G11"/>
  <c r="Z19"/>
  <c r="T19"/>
  <c r="P16"/>
  <c r="K16"/>
  <c r="J16"/>
  <c r="G16"/>
  <c r="T18"/>
  <c r="P19"/>
  <c r="J19"/>
  <c r="K19" s="1"/>
  <c r="G19"/>
  <c r="Z17"/>
  <c r="T17"/>
  <c r="P26"/>
  <c r="K26"/>
  <c r="J26"/>
  <c r="G26"/>
  <c r="T16"/>
  <c r="P21"/>
  <c r="J21"/>
  <c r="K21" s="1"/>
  <c r="G21"/>
  <c r="Z15"/>
  <c r="T15"/>
  <c r="P14"/>
  <c r="K14"/>
  <c r="J14"/>
  <c r="G14"/>
  <c r="T14"/>
  <c r="P20"/>
  <c r="J20"/>
  <c r="K20" s="1"/>
  <c r="G20"/>
  <c r="Z13"/>
  <c r="T13"/>
  <c r="P12"/>
  <c r="K12"/>
  <c r="J12"/>
  <c r="G12"/>
  <c r="T12"/>
  <c r="P8"/>
  <c r="J8"/>
  <c r="K8" s="1"/>
  <c r="G8"/>
  <c r="Z11"/>
  <c r="T11"/>
  <c r="P28"/>
  <c r="K28"/>
  <c r="J28"/>
  <c r="G28"/>
  <c r="T10"/>
  <c r="P18"/>
  <c r="J18"/>
  <c r="K18" s="1"/>
  <c r="G18"/>
  <c r="Z9"/>
  <c r="T9"/>
  <c r="P9"/>
  <c r="K9"/>
  <c r="J9"/>
  <c r="G9"/>
  <c r="Z8"/>
  <c r="T8"/>
  <c r="P13"/>
  <c r="J13"/>
  <c r="K13" s="1"/>
  <c r="G13"/>
  <c r="Z7"/>
  <c r="T7"/>
  <c r="P5"/>
  <c r="K5"/>
  <c r="J5"/>
  <c r="G5"/>
  <c r="Z6"/>
  <c r="T6"/>
  <c r="P7"/>
  <c r="J7"/>
  <c r="K7" s="1"/>
  <c r="G7"/>
  <c r="Z5"/>
  <c r="T5"/>
  <c r="P6"/>
  <c r="K6"/>
  <c r="J6"/>
  <c r="G6"/>
  <c r="Z4"/>
  <c r="W4"/>
  <c r="W5" s="1"/>
  <c r="T4"/>
  <c r="T37" s="1"/>
  <c r="T38" s="1"/>
  <c r="P4"/>
  <c r="J4"/>
  <c r="J37" s="1"/>
  <c r="J38" s="1"/>
  <c r="G4"/>
  <c r="Y35" i="18"/>
  <c r="Y34"/>
  <c r="Y33"/>
  <c r="Y32"/>
  <c r="Y31"/>
  <c r="Y30"/>
  <c r="Y29"/>
  <c r="Y28"/>
  <c r="Y27"/>
  <c r="Y26"/>
  <c r="Y25"/>
  <c r="Y24"/>
  <c r="Y23"/>
  <c r="Z23" s="1"/>
  <c r="Y22"/>
  <c r="Y21"/>
  <c r="Y20"/>
  <c r="Z20" s="1"/>
  <c r="Y19"/>
  <c r="Z19" s="1"/>
  <c r="Y18"/>
  <c r="Y17"/>
  <c r="Y16"/>
  <c r="Y15"/>
  <c r="Z15" s="1"/>
  <c r="Y14"/>
  <c r="Y13"/>
  <c r="Y12"/>
  <c r="Z12" s="1"/>
  <c r="Y11"/>
  <c r="Z11" s="1"/>
  <c r="Y10"/>
  <c r="Y9"/>
  <c r="Y8"/>
  <c r="Y7"/>
  <c r="Z7" s="1"/>
  <c r="Y6"/>
  <c r="Y5"/>
  <c r="Y4"/>
  <c r="M45"/>
  <c r="M44"/>
  <c r="M43"/>
  <c r="L47"/>
  <c r="L45"/>
  <c r="L44"/>
  <c r="Z34"/>
  <c r="L43"/>
  <c r="I38"/>
  <c r="I37"/>
  <c r="H37"/>
  <c r="H38" s="1"/>
  <c r="T35"/>
  <c r="P29"/>
  <c r="K29"/>
  <c r="J29"/>
  <c r="G29"/>
  <c r="T34"/>
  <c r="P34"/>
  <c r="J34"/>
  <c r="K34" s="1"/>
  <c r="G34"/>
  <c r="T33"/>
  <c r="P35"/>
  <c r="K35"/>
  <c r="J35"/>
  <c r="G35"/>
  <c r="T32"/>
  <c r="P33"/>
  <c r="J33"/>
  <c r="K33" s="1"/>
  <c r="G33"/>
  <c r="T31"/>
  <c r="P32"/>
  <c r="K32"/>
  <c r="J32"/>
  <c r="G32"/>
  <c r="Z30"/>
  <c r="T30"/>
  <c r="P25"/>
  <c r="J25"/>
  <c r="K25" s="1"/>
  <c r="G25"/>
  <c r="T29"/>
  <c r="P27"/>
  <c r="K27"/>
  <c r="J27"/>
  <c r="G27"/>
  <c r="Z28"/>
  <c r="T28"/>
  <c r="P31"/>
  <c r="J31"/>
  <c r="K31" s="1"/>
  <c r="G31"/>
  <c r="T27"/>
  <c r="P24"/>
  <c r="K24"/>
  <c r="J24"/>
  <c r="G24"/>
  <c r="Z26"/>
  <c r="T26"/>
  <c r="P18"/>
  <c r="J18"/>
  <c r="K18" s="1"/>
  <c r="G18"/>
  <c r="T25"/>
  <c r="P30"/>
  <c r="K30"/>
  <c r="J30"/>
  <c r="G30"/>
  <c r="Z24"/>
  <c r="T24"/>
  <c r="P17"/>
  <c r="J17"/>
  <c r="K17" s="1"/>
  <c r="G17"/>
  <c r="T23"/>
  <c r="P28"/>
  <c r="K28"/>
  <c r="J28"/>
  <c r="G28"/>
  <c r="Z22"/>
  <c r="T22"/>
  <c r="P16"/>
  <c r="J16"/>
  <c r="K16" s="1"/>
  <c r="G16"/>
  <c r="Z21"/>
  <c r="T21"/>
  <c r="P15"/>
  <c r="K15"/>
  <c r="J15"/>
  <c r="G15"/>
  <c r="T20"/>
  <c r="P23"/>
  <c r="J23"/>
  <c r="K23" s="1"/>
  <c r="G23"/>
  <c r="T19"/>
  <c r="P14"/>
  <c r="K14"/>
  <c r="J14"/>
  <c r="G14"/>
  <c r="Z18"/>
  <c r="T18"/>
  <c r="P22"/>
  <c r="J22"/>
  <c r="K22" s="1"/>
  <c r="G22"/>
  <c r="Z17"/>
  <c r="T17"/>
  <c r="P10"/>
  <c r="K10"/>
  <c r="J10"/>
  <c r="G10"/>
  <c r="Z16"/>
  <c r="T16"/>
  <c r="P21"/>
  <c r="J21"/>
  <c r="K21" s="1"/>
  <c r="G21"/>
  <c r="T15"/>
  <c r="P8"/>
  <c r="K8"/>
  <c r="J8"/>
  <c r="G8"/>
  <c r="Z14"/>
  <c r="T14"/>
  <c r="P13"/>
  <c r="J13"/>
  <c r="K13" s="1"/>
  <c r="G13"/>
  <c r="Z13"/>
  <c r="T13"/>
  <c r="P6"/>
  <c r="K6"/>
  <c r="J6"/>
  <c r="G6"/>
  <c r="T12"/>
  <c r="P12"/>
  <c r="J12"/>
  <c r="K12" s="1"/>
  <c r="G12"/>
  <c r="T11"/>
  <c r="P20"/>
  <c r="K20"/>
  <c r="J20"/>
  <c r="G20"/>
  <c r="Z10"/>
  <c r="T10"/>
  <c r="P5"/>
  <c r="J5"/>
  <c r="K5" s="1"/>
  <c r="G5"/>
  <c r="Z9"/>
  <c r="T9"/>
  <c r="P26"/>
  <c r="K26"/>
  <c r="J26"/>
  <c r="G26"/>
  <c r="Z8"/>
  <c r="T8"/>
  <c r="P7"/>
  <c r="J7"/>
  <c r="K7" s="1"/>
  <c r="G7"/>
  <c r="T7"/>
  <c r="P19"/>
  <c r="K19"/>
  <c r="J19"/>
  <c r="G19"/>
  <c r="Z6"/>
  <c r="T6"/>
  <c r="P11"/>
  <c r="J11"/>
  <c r="K11" s="1"/>
  <c r="G11"/>
  <c r="Z5"/>
  <c r="T5"/>
  <c r="P4"/>
  <c r="K4"/>
  <c r="J4"/>
  <c r="G4"/>
  <c r="Z4"/>
  <c r="AA4" s="1"/>
  <c r="X4"/>
  <c r="W4"/>
  <c r="W5" s="1"/>
  <c r="T4"/>
  <c r="T37" s="1"/>
  <c r="T38" s="1"/>
  <c r="P9"/>
  <c r="P37" s="1"/>
  <c r="P38" s="1"/>
  <c r="J9"/>
  <c r="J37" s="1"/>
  <c r="J38" s="1"/>
  <c r="G9"/>
  <c r="Y35" i="1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M45"/>
  <c r="M44"/>
  <c r="M43"/>
  <c r="L47"/>
  <c r="L45"/>
  <c r="L44"/>
  <c r="L43"/>
  <c r="I37"/>
  <c r="I38" s="1"/>
  <c r="H37"/>
  <c r="H38" s="1"/>
  <c r="T35"/>
  <c r="P34"/>
  <c r="J34"/>
  <c r="K34" s="1"/>
  <c r="G34"/>
  <c r="T34"/>
  <c r="P35"/>
  <c r="J35"/>
  <c r="K35" s="1"/>
  <c r="G35"/>
  <c r="T33"/>
  <c r="P33"/>
  <c r="J33"/>
  <c r="K33" s="1"/>
  <c r="G33"/>
  <c r="T32"/>
  <c r="P29"/>
  <c r="J29"/>
  <c r="K29" s="1"/>
  <c r="G29"/>
  <c r="T31"/>
  <c r="P28"/>
  <c r="J28"/>
  <c r="K28" s="1"/>
  <c r="G28"/>
  <c r="T30"/>
  <c r="P21"/>
  <c r="J21"/>
  <c r="K21" s="1"/>
  <c r="G21"/>
  <c r="T29"/>
  <c r="P25"/>
  <c r="J25"/>
  <c r="K25" s="1"/>
  <c r="G25"/>
  <c r="T28"/>
  <c r="P32"/>
  <c r="J32"/>
  <c r="K32" s="1"/>
  <c r="G32"/>
  <c r="T27"/>
  <c r="P27"/>
  <c r="J27"/>
  <c r="K27" s="1"/>
  <c r="G27"/>
  <c r="T26"/>
  <c r="P26"/>
  <c r="J26"/>
  <c r="K26" s="1"/>
  <c r="G26"/>
  <c r="T25"/>
  <c r="P17"/>
  <c r="J17"/>
  <c r="K17" s="1"/>
  <c r="G17"/>
  <c r="T24"/>
  <c r="P31"/>
  <c r="J31"/>
  <c r="K31" s="1"/>
  <c r="G31"/>
  <c r="T23"/>
  <c r="P18"/>
  <c r="J18"/>
  <c r="K18" s="1"/>
  <c r="G18"/>
  <c r="T22"/>
  <c r="P24"/>
  <c r="K24"/>
  <c r="J24"/>
  <c r="G24"/>
  <c r="T21"/>
  <c r="P30"/>
  <c r="J30"/>
  <c r="K30" s="1"/>
  <c r="G30"/>
  <c r="T20"/>
  <c r="P23"/>
  <c r="K23"/>
  <c r="J23"/>
  <c r="G23"/>
  <c r="T19"/>
  <c r="P19"/>
  <c r="J19"/>
  <c r="K19" s="1"/>
  <c r="G19"/>
  <c r="T18"/>
  <c r="P20"/>
  <c r="K20"/>
  <c r="J20"/>
  <c r="G20"/>
  <c r="T17"/>
  <c r="P16"/>
  <c r="J16"/>
  <c r="K16" s="1"/>
  <c r="G16"/>
  <c r="T16"/>
  <c r="P8"/>
  <c r="J8"/>
  <c r="K8" s="1"/>
  <c r="G8"/>
  <c r="T15"/>
  <c r="P22"/>
  <c r="J22"/>
  <c r="K22" s="1"/>
  <c r="G22"/>
  <c r="T14"/>
  <c r="P13"/>
  <c r="K13"/>
  <c r="J13"/>
  <c r="G13"/>
  <c r="T13"/>
  <c r="P12"/>
  <c r="J12"/>
  <c r="K12" s="1"/>
  <c r="G12"/>
  <c r="T12"/>
  <c r="P11"/>
  <c r="K11"/>
  <c r="J11"/>
  <c r="G11"/>
  <c r="T11"/>
  <c r="P7"/>
  <c r="J7"/>
  <c r="K7" s="1"/>
  <c r="G7"/>
  <c r="T10"/>
  <c r="P9"/>
  <c r="J9"/>
  <c r="K9" s="1"/>
  <c r="G9"/>
  <c r="T9"/>
  <c r="P15"/>
  <c r="J15"/>
  <c r="K15" s="1"/>
  <c r="G15"/>
  <c r="T8"/>
  <c r="P5"/>
  <c r="J5"/>
  <c r="K5" s="1"/>
  <c r="G5"/>
  <c r="T7"/>
  <c r="P10"/>
  <c r="J10"/>
  <c r="K10" s="1"/>
  <c r="G10"/>
  <c r="T6"/>
  <c r="P6"/>
  <c r="K6"/>
  <c r="J6"/>
  <c r="G6"/>
  <c r="W5"/>
  <c r="T5"/>
  <c r="P4"/>
  <c r="J4"/>
  <c r="G4"/>
  <c r="W4"/>
  <c r="T4"/>
  <c r="T37" s="1"/>
  <c r="T38" s="1"/>
  <c r="P14"/>
  <c r="J14"/>
  <c r="K14" s="1"/>
  <c r="G14"/>
  <c r="Y35" i="14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M45"/>
  <c r="M44"/>
  <c r="L47"/>
  <c r="L45"/>
  <c r="L44"/>
  <c r="L43"/>
  <c r="I37"/>
  <c r="I38" s="1"/>
  <c r="H37"/>
  <c r="H38" s="1"/>
  <c r="T35"/>
  <c r="P33"/>
  <c r="J33"/>
  <c r="K33" s="1"/>
  <c r="G33"/>
  <c r="T34"/>
  <c r="P34"/>
  <c r="J34"/>
  <c r="K34" s="1"/>
  <c r="G34"/>
  <c r="T33"/>
  <c r="P24"/>
  <c r="K24"/>
  <c r="J24"/>
  <c r="G24"/>
  <c r="T32"/>
  <c r="P35"/>
  <c r="J35"/>
  <c r="K35" s="1"/>
  <c r="G35"/>
  <c r="T31"/>
  <c r="P31"/>
  <c r="K31"/>
  <c r="J31"/>
  <c r="G31"/>
  <c r="T30"/>
  <c r="P29"/>
  <c r="J29"/>
  <c r="K29" s="1"/>
  <c r="G29"/>
  <c r="T29"/>
  <c r="P30"/>
  <c r="J30"/>
  <c r="K30" s="1"/>
  <c r="G30"/>
  <c r="T28"/>
  <c r="P28"/>
  <c r="J28"/>
  <c r="K28" s="1"/>
  <c r="G28"/>
  <c r="T27"/>
  <c r="P27"/>
  <c r="J27"/>
  <c r="K27" s="1"/>
  <c r="G27"/>
  <c r="T26"/>
  <c r="P21"/>
  <c r="J21"/>
  <c r="K21" s="1"/>
  <c r="G21"/>
  <c r="T25"/>
  <c r="P15"/>
  <c r="K15"/>
  <c r="J15"/>
  <c r="G15"/>
  <c r="T24"/>
  <c r="P26"/>
  <c r="J26"/>
  <c r="K26" s="1"/>
  <c r="G26"/>
  <c r="T23"/>
  <c r="P22"/>
  <c r="K22"/>
  <c r="J22"/>
  <c r="G22"/>
  <c r="T22"/>
  <c r="P32"/>
  <c r="J32"/>
  <c r="K32" s="1"/>
  <c r="G32"/>
  <c r="T21"/>
  <c r="P19"/>
  <c r="J19"/>
  <c r="K19" s="1"/>
  <c r="G19"/>
  <c r="T20"/>
  <c r="P18"/>
  <c r="J18"/>
  <c r="K18" s="1"/>
  <c r="G18"/>
  <c r="T19"/>
  <c r="P23"/>
  <c r="J23"/>
  <c r="K23" s="1"/>
  <c r="G23"/>
  <c r="T18"/>
  <c r="P14"/>
  <c r="J14"/>
  <c r="K14" s="1"/>
  <c r="G14"/>
  <c r="T17"/>
  <c r="P10"/>
  <c r="K10"/>
  <c r="J10"/>
  <c r="G10"/>
  <c r="T16"/>
  <c r="P25"/>
  <c r="J25"/>
  <c r="K25" s="1"/>
  <c r="G25"/>
  <c r="T15"/>
  <c r="P12"/>
  <c r="K12"/>
  <c r="J12"/>
  <c r="G12"/>
  <c r="T14"/>
  <c r="P16"/>
  <c r="J16"/>
  <c r="K16" s="1"/>
  <c r="G16"/>
  <c r="T13"/>
  <c r="P8"/>
  <c r="J8"/>
  <c r="K8" s="1"/>
  <c r="G8"/>
  <c r="T12"/>
  <c r="P20"/>
  <c r="J20"/>
  <c r="K20" s="1"/>
  <c r="G20"/>
  <c r="T11"/>
  <c r="P17"/>
  <c r="J17"/>
  <c r="K17" s="1"/>
  <c r="G17"/>
  <c r="T10"/>
  <c r="P13"/>
  <c r="J13"/>
  <c r="K13" s="1"/>
  <c r="G13"/>
  <c r="T9"/>
  <c r="P9"/>
  <c r="K9"/>
  <c r="J9"/>
  <c r="G9"/>
  <c r="T8"/>
  <c r="P6"/>
  <c r="J6"/>
  <c r="K6" s="1"/>
  <c r="G6"/>
  <c r="T7"/>
  <c r="P7"/>
  <c r="K7"/>
  <c r="J7"/>
  <c r="G7"/>
  <c r="T6"/>
  <c r="P11"/>
  <c r="J11"/>
  <c r="K11" s="1"/>
  <c r="G11"/>
  <c r="T5"/>
  <c r="P5"/>
  <c r="J5"/>
  <c r="K5" s="1"/>
  <c r="G5"/>
  <c r="W4"/>
  <c r="W5" s="1"/>
  <c r="T4"/>
  <c r="T37" s="1"/>
  <c r="T38" s="1"/>
  <c r="P4"/>
  <c r="J4"/>
  <c r="J37" s="1"/>
  <c r="J38" s="1"/>
  <c r="G4"/>
  <c r="M45" i="13"/>
  <c r="M44"/>
  <c r="Y34" s="1"/>
  <c r="Y33"/>
  <c r="Y32"/>
  <c r="Y29"/>
  <c r="Y28"/>
  <c r="Y25"/>
  <c r="Y24"/>
  <c r="Y21"/>
  <c r="Y20"/>
  <c r="Y17"/>
  <c r="Y16"/>
  <c r="Y14"/>
  <c r="Y13"/>
  <c r="Y12"/>
  <c r="Y10"/>
  <c r="Y9"/>
  <c r="Y8"/>
  <c r="Y6"/>
  <c r="Y5"/>
  <c r="Y4"/>
  <c r="X4" i="12"/>
  <c r="L47" i="13"/>
  <c r="L45"/>
  <c r="L44"/>
  <c r="L43"/>
  <c r="I38"/>
  <c r="I37"/>
  <c r="H37"/>
  <c r="H38" s="1"/>
  <c r="T35"/>
  <c r="P34"/>
  <c r="K34"/>
  <c r="J34"/>
  <c r="G34"/>
  <c r="T34"/>
  <c r="P8"/>
  <c r="J8"/>
  <c r="K8" s="1"/>
  <c r="G8"/>
  <c r="T33"/>
  <c r="P35"/>
  <c r="J35"/>
  <c r="K35" s="1"/>
  <c r="G35"/>
  <c r="T32"/>
  <c r="P23"/>
  <c r="K23"/>
  <c r="J23"/>
  <c r="G23"/>
  <c r="T31"/>
  <c r="P33"/>
  <c r="J33"/>
  <c r="K33" s="1"/>
  <c r="G33"/>
  <c r="T30"/>
  <c r="P9"/>
  <c r="K9"/>
  <c r="J9"/>
  <c r="G9"/>
  <c r="T29"/>
  <c r="P19"/>
  <c r="J19"/>
  <c r="K19" s="1"/>
  <c r="G19"/>
  <c r="T28"/>
  <c r="P25"/>
  <c r="K25"/>
  <c r="J25"/>
  <c r="G25"/>
  <c r="T27"/>
  <c r="P16"/>
  <c r="J16"/>
  <c r="K16" s="1"/>
  <c r="G16"/>
  <c r="T26"/>
  <c r="P27"/>
  <c r="K27"/>
  <c r="J27"/>
  <c r="G27"/>
  <c r="T25"/>
  <c r="P21"/>
  <c r="J21"/>
  <c r="K21" s="1"/>
  <c r="G21"/>
  <c r="T24"/>
  <c r="P24"/>
  <c r="K24"/>
  <c r="J24"/>
  <c r="G24"/>
  <c r="T23"/>
  <c r="P18"/>
  <c r="J18"/>
  <c r="K18" s="1"/>
  <c r="G18"/>
  <c r="T22"/>
  <c r="P20"/>
  <c r="K20"/>
  <c r="J20"/>
  <c r="G20"/>
  <c r="T21"/>
  <c r="P31"/>
  <c r="J31"/>
  <c r="K31" s="1"/>
  <c r="G31"/>
  <c r="T20"/>
  <c r="P11"/>
  <c r="K11"/>
  <c r="J11"/>
  <c r="G11"/>
  <c r="T19"/>
  <c r="P7"/>
  <c r="J7"/>
  <c r="K7" s="1"/>
  <c r="G7"/>
  <c r="T18"/>
  <c r="P29"/>
  <c r="K29"/>
  <c r="J29"/>
  <c r="G29"/>
  <c r="T17"/>
  <c r="P4"/>
  <c r="J4"/>
  <c r="K4" s="1"/>
  <c r="G4"/>
  <c r="T16"/>
  <c r="P17"/>
  <c r="K17"/>
  <c r="J17"/>
  <c r="G17"/>
  <c r="T15"/>
  <c r="P5"/>
  <c r="J5"/>
  <c r="K5" s="1"/>
  <c r="G5"/>
  <c r="T14"/>
  <c r="P6"/>
  <c r="K6"/>
  <c r="J6"/>
  <c r="G6"/>
  <c r="T13"/>
  <c r="P30"/>
  <c r="J30"/>
  <c r="K30" s="1"/>
  <c r="G30"/>
  <c r="T12"/>
  <c r="P28"/>
  <c r="K28"/>
  <c r="J28"/>
  <c r="G28"/>
  <c r="T11"/>
  <c r="P13"/>
  <c r="J13"/>
  <c r="K13" s="1"/>
  <c r="G13"/>
  <c r="T10"/>
  <c r="P15"/>
  <c r="K15"/>
  <c r="J15"/>
  <c r="G15"/>
  <c r="T9"/>
  <c r="P22"/>
  <c r="J22"/>
  <c r="K22" s="1"/>
  <c r="G22"/>
  <c r="T8"/>
  <c r="P10"/>
  <c r="K10"/>
  <c r="J10"/>
  <c r="G10"/>
  <c r="T7"/>
  <c r="P26"/>
  <c r="J26"/>
  <c r="K26" s="1"/>
  <c r="G26"/>
  <c r="T6"/>
  <c r="P32"/>
  <c r="K32"/>
  <c r="J32"/>
  <c r="G32"/>
  <c r="W5"/>
  <c r="W6" s="1"/>
  <c r="T5"/>
  <c r="P12"/>
  <c r="K12"/>
  <c r="J12"/>
  <c r="G12"/>
  <c r="W4"/>
  <c r="T4"/>
  <c r="T37" s="1"/>
  <c r="T38" s="1"/>
  <c r="P14"/>
  <c r="K14"/>
  <c r="J14"/>
  <c r="G14"/>
  <c r="Y35" i="12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M45"/>
  <c r="M44"/>
  <c r="M43"/>
  <c r="L47"/>
  <c r="L45"/>
  <c r="L44"/>
  <c r="L43"/>
  <c r="I37"/>
  <c r="I38" s="1"/>
  <c r="H37"/>
  <c r="H38" s="1"/>
  <c r="T35"/>
  <c r="P35"/>
  <c r="J35"/>
  <c r="K35" s="1"/>
  <c r="G35"/>
  <c r="T34"/>
  <c r="P33"/>
  <c r="J33"/>
  <c r="K33" s="1"/>
  <c r="G33"/>
  <c r="T33"/>
  <c r="P6"/>
  <c r="J6"/>
  <c r="K6" s="1"/>
  <c r="G6"/>
  <c r="T32"/>
  <c r="P31"/>
  <c r="J31"/>
  <c r="K31" s="1"/>
  <c r="G31"/>
  <c r="T31"/>
  <c r="P21"/>
  <c r="J21"/>
  <c r="K21" s="1"/>
  <c r="G21"/>
  <c r="T30"/>
  <c r="P12"/>
  <c r="J12"/>
  <c r="K12" s="1"/>
  <c r="G12"/>
  <c r="T29"/>
  <c r="P9"/>
  <c r="J9"/>
  <c r="K9" s="1"/>
  <c r="G9"/>
  <c r="T28"/>
  <c r="P13"/>
  <c r="J13"/>
  <c r="K13" s="1"/>
  <c r="G13"/>
  <c r="T27"/>
  <c r="P26"/>
  <c r="J26"/>
  <c r="K26" s="1"/>
  <c r="G26"/>
  <c r="T26"/>
  <c r="P18"/>
  <c r="J18"/>
  <c r="K18" s="1"/>
  <c r="G18"/>
  <c r="T25"/>
  <c r="P24"/>
  <c r="K24"/>
  <c r="J24"/>
  <c r="G24"/>
  <c r="T24"/>
  <c r="P7"/>
  <c r="J7"/>
  <c r="K7" s="1"/>
  <c r="G7"/>
  <c r="T23"/>
  <c r="P32"/>
  <c r="J32"/>
  <c r="K32" s="1"/>
  <c r="G32"/>
  <c r="T22"/>
  <c r="P25"/>
  <c r="K25"/>
  <c r="J25"/>
  <c r="G25"/>
  <c r="T21"/>
  <c r="P29"/>
  <c r="J29"/>
  <c r="K29" s="1"/>
  <c r="G29"/>
  <c r="T20"/>
  <c r="P28"/>
  <c r="J28"/>
  <c r="K28" s="1"/>
  <c r="G28"/>
  <c r="T19"/>
  <c r="P5"/>
  <c r="J5"/>
  <c r="K5" s="1"/>
  <c r="G5"/>
  <c r="T18"/>
  <c r="P22"/>
  <c r="J22"/>
  <c r="K22" s="1"/>
  <c r="G22"/>
  <c r="T17"/>
  <c r="P27"/>
  <c r="J27"/>
  <c r="K27" s="1"/>
  <c r="G27"/>
  <c r="T16"/>
  <c r="P20"/>
  <c r="J20"/>
  <c r="K20" s="1"/>
  <c r="G20"/>
  <c r="T15"/>
  <c r="P23"/>
  <c r="J23"/>
  <c r="K23" s="1"/>
  <c r="G23"/>
  <c r="T14"/>
  <c r="P10"/>
  <c r="J10"/>
  <c r="K10" s="1"/>
  <c r="G10"/>
  <c r="T13"/>
  <c r="P8"/>
  <c r="J8"/>
  <c r="K8" s="1"/>
  <c r="G8"/>
  <c r="T12"/>
  <c r="P4"/>
  <c r="J4"/>
  <c r="K4" s="1"/>
  <c r="G4"/>
  <c r="T11"/>
  <c r="P30"/>
  <c r="J30"/>
  <c r="K30" s="1"/>
  <c r="G30"/>
  <c r="T10"/>
  <c r="P16"/>
  <c r="J16"/>
  <c r="K16" s="1"/>
  <c r="G16"/>
  <c r="T9"/>
  <c r="P14"/>
  <c r="J14"/>
  <c r="K14" s="1"/>
  <c r="G14"/>
  <c r="T8"/>
  <c r="P11"/>
  <c r="J11"/>
  <c r="K11" s="1"/>
  <c r="G11"/>
  <c r="T7"/>
  <c r="P19"/>
  <c r="J19"/>
  <c r="K19" s="1"/>
  <c r="G19"/>
  <c r="T6"/>
  <c r="P34"/>
  <c r="J34"/>
  <c r="K34" s="1"/>
  <c r="G34"/>
  <c r="W5"/>
  <c r="W6" s="1"/>
  <c r="T5"/>
  <c r="P17"/>
  <c r="J17"/>
  <c r="K17" s="1"/>
  <c r="G17"/>
  <c r="W4"/>
  <c r="T4"/>
  <c r="T37" s="1"/>
  <c r="T38" s="1"/>
  <c r="P15"/>
  <c r="J15"/>
  <c r="K15" s="1"/>
  <c r="G15"/>
  <c r="AE7" i="11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AE6"/>
  <c r="AE5"/>
  <c r="AE4"/>
  <c r="W6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5"/>
  <c r="W4"/>
  <c r="G10"/>
  <c r="J10"/>
  <c r="K10" s="1"/>
  <c r="P10"/>
  <c r="G8"/>
  <c r="J8"/>
  <c r="K8" s="1"/>
  <c r="P8"/>
  <c r="G33"/>
  <c r="J33"/>
  <c r="K33" s="1"/>
  <c r="P33"/>
  <c r="G29"/>
  <c r="J29"/>
  <c r="K29" s="1"/>
  <c r="P29"/>
  <c r="G13"/>
  <c r="J13"/>
  <c r="K13" s="1"/>
  <c r="P13"/>
  <c r="G15"/>
  <c r="J15"/>
  <c r="K15" s="1"/>
  <c r="P15"/>
  <c r="G18"/>
  <c r="J18"/>
  <c r="K18" s="1"/>
  <c r="P18"/>
  <c r="G25"/>
  <c r="J25"/>
  <c r="K25" s="1"/>
  <c r="P25"/>
  <c r="G19"/>
  <c r="J19"/>
  <c r="K19" s="1"/>
  <c r="P19"/>
  <c r="G6"/>
  <c r="J6"/>
  <c r="K6" s="1"/>
  <c r="P6"/>
  <c r="G16"/>
  <c r="J16"/>
  <c r="K16" s="1"/>
  <c r="P16"/>
  <c r="G14"/>
  <c r="J14"/>
  <c r="K14" s="1"/>
  <c r="P14"/>
  <c r="G30"/>
  <c r="J30"/>
  <c r="K30" s="1"/>
  <c r="P30"/>
  <c r="G26"/>
  <c r="J26"/>
  <c r="K26" s="1"/>
  <c r="P26"/>
  <c r="G34"/>
  <c r="J34"/>
  <c r="K34" s="1"/>
  <c r="P34"/>
  <c r="G27"/>
  <c r="J27"/>
  <c r="K27" s="1"/>
  <c r="P27"/>
  <c r="I37"/>
  <c r="I38" s="1"/>
  <c r="H37"/>
  <c r="H38" s="1"/>
  <c r="T35"/>
  <c r="P9"/>
  <c r="J9"/>
  <c r="K9" s="1"/>
  <c r="G9"/>
  <c r="T34"/>
  <c r="P21"/>
  <c r="J21"/>
  <c r="K21" s="1"/>
  <c r="G21"/>
  <c r="T33"/>
  <c r="T32"/>
  <c r="T31"/>
  <c r="T30"/>
  <c r="T29"/>
  <c r="T28"/>
  <c r="T27"/>
  <c r="T26"/>
  <c r="T25"/>
  <c r="T24"/>
  <c r="T23"/>
  <c r="T22"/>
  <c r="T21"/>
  <c r="T20"/>
  <c r="T19"/>
  <c r="T18"/>
  <c r="T17"/>
  <c r="P20"/>
  <c r="J20"/>
  <c r="K20" s="1"/>
  <c r="G20"/>
  <c r="T16"/>
  <c r="P24"/>
  <c r="J24"/>
  <c r="K24" s="1"/>
  <c r="G24"/>
  <c r="T15"/>
  <c r="P17"/>
  <c r="J17"/>
  <c r="K17" s="1"/>
  <c r="G17"/>
  <c r="T14"/>
  <c r="P5"/>
  <c r="J5"/>
  <c r="K5" s="1"/>
  <c r="G5"/>
  <c r="T13"/>
  <c r="P28"/>
  <c r="J28"/>
  <c r="K28" s="1"/>
  <c r="G28"/>
  <c r="T12"/>
  <c r="P23"/>
  <c r="J23"/>
  <c r="K23" s="1"/>
  <c r="G23"/>
  <c r="T11"/>
  <c r="P35"/>
  <c r="J35"/>
  <c r="K35" s="1"/>
  <c r="G35"/>
  <c r="T10"/>
  <c r="P12"/>
  <c r="J12"/>
  <c r="K12" s="1"/>
  <c r="G12"/>
  <c r="T9"/>
  <c r="P32"/>
  <c r="J32"/>
  <c r="K32" s="1"/>
  <c r="G32"/>
  <c r="T8"/>
  <c r="P22"/>
  <c r="K22"/>
  <c r="J22"/>
  <c r="G22"/>
  <c r="T7"/>
  <c r="P4"/>
  <c r="J4"/>
  <c r="K4" s="1"/>
  <c r="G4"/>
  <c r="T6"/>
  <c r="P7"/>
  <c r="J7"/>
  <c r="K7" s="1"/>
  <c r="G7"/>
  <c r="T5"/>
  <c r="P31"/>
  <c r="J31"/>
  <c r="K31" s="1"/>
  <c r="G31"/>
  <c r="T4"/>
  <c r="T37" s="1"/>
  <c r="T38" s="1"/>
  <c r="P11"/>
  <c r="P37" s="1"/>
  <c r="P38" s="1"/>
  <c r="K11"/>
  <c r="J11"/>
  <c r="G11"/>
  <c r="M7" i="7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6"/>
  <c r="M5"/>
  <c r="M4"/>
  <c r="G21"/>
  <c r="I21" s="1"/>
  <c r="J21" s="1"/>
  <c r="G17"/>
  <c r="I17" s="1"/>
  <c r="J17" s="1"/>
  <c r="G35"/>
  <c r="I35" s="1"/>
  <c r="J35" s="1"/>
  <c r="G32"/>
  <c r="I32" s="1"/>
  <c r="J32" s="1"/>
  <c r="G34"/>
  <c r="I34" s="1"/>
  <c r="J34" s="1"/>
  <c r="G5"/>
  <c r="I5" s="1"/>
  <c r="J5" s="1"/>
  <c r="G13"/>
  <c r="I13" s="1"/>
  <c r="J13" s="1"/>
  <c r="G31"/>
  <c r="I31" s="1"/>
  <c r="J31" s="1"/>
  <c r="G33"/>
  <c r="I33" s="1"/>
  <c r="J33" s="1"/>
  <c r="G29"/>
  <c r="I29" s="1"/>
  <c r="J29" s="1"/>
  <c r="G7"/>
  <c r="I7" s="1"/>
  <c r="J7" s="1"/>
  <c r="G6"/>
  <c r="I6" s="1"/>
  <c r="J6" s="1"/>
  <c r="G16"/>
  <c r="I16" s="1"/>
  <c r="J16" s="1"/>
  <c r="G28"/>
  <c r="I28" s="1"/>
  <c r="J28" s="1"/>
  <c r="G12"/>
  <c r="I12" s="1"/>
  <c r="J12" s="1"/>
  <c r="G27"/>
  <c r="I27" s="1"/>
  <c r="J27" s="1"/>
  <c r="G11"/>
  <c r="I11" s="1"/>
  <c r="J11" s="1"/>
  <c r="G24"/>
  <c r="I24" s="1"/>
  <c r="J24" s="1"/>
  <c r="G4"/>
  <c r="I4" s="1"/>
  <c r="J4" s="1"/>
  <c r="G23"/>
  <c r="I23" s="1"/>
  <c r="J23" s="1"/>
  <c r="G30"/>
  <c r="I30" s="1"/>
  <c r="J30" s="1"/>
  <c r="G10"/>
  <c r="I10" s="1"/>
  <c r="J10" s="1"/>
  <c r="G20"/>
  <c r="I20" s="1"/>
  <c r="J20" s="1"/>
  <c r="G26"/>
  <c r="I26" s="1"/>
  <c r="J26" s="1"/>
  <c r="G15"/>
  <c r="I15" s="1"/>
  <c r="J15" s="1"/>
  <c r="G14"/>
  <c r="I14" s="1"/>
  <c r="J14" s="1"/>
  <c r="G19"/>
  <c r="I19" s="1"/>
  <c r="J19" s="1"/>
  <c r="G9"/>
  <c r="I9" s="1"/>
  <c r="J9" s="1"/>
  <c r="G18"/>
  <c r="I18" s="1"/>
  <c r="J18" s="1"/>
  <c r="G22"/>
  <c r="I22" s="1"/>
  <c r="J22" s="1"/>
  <c r="G8"/>
  <c r="I8" s="1"/>
  <c r="J8" s="1"/>
  <c r="G25"/>
  <c r="Z33" i="19" l="1"/>
  <c r="P37"/>
  <c r="P38" s="1"/>
  <c r="Z35"/>
  <c r="G37"/>
  <c r="G38" s="1"/>
  <c r="X5"/>
  <c r="W6"/>
  <c r="AA5"/>
  <c r="K4"/>
  <c r="X4"/>
  <c r="AA4" s="1"/>
  <c r="Z10"/>
  <c r="Z12"/>
  <c r="Z14"/>
  <c r="Z16"/>
  <c r="Z18"/>
  <c r="Z20"/>
  <c r="Z22"/>
  <c r="Z24"/>
  <c r="Z26"/>
  <c r="Z28"/>
  <c r="Z30"/>
  <c r="Z32"/>
  <c r="Z32" i="18"/>
  <c r="K9"/>
  <c r="Z25"/>
  <c r="Z27"/>
  <c r="Z29"/>
  <c r="Z31"/>
  <c r="Z33"/>
  <c r="Z35"/>
  <c r="G37"/>
  <c r="G38" s="1"/>
  <c r="X5"/>
  <c r="AA5" s="1"/>
  <c r="W6"/>
  <c r="G37" i="15"/>
  <c r="G38" s="1"/>
  <c r="P37"/>
  <c r="P38" s="1"/>
  <c r="J37"/>
  <c r="J38" s="1"/>
  <c r="W6"/>
  <c r="K4"/>
  <c r="P37" i="14"/>
  <c r="P38" s="1"/>
  <c r="G37"/>
  <c r="G38" s="1"/>
  <c r="W6"/>
  <c r="K4"/>
  <c r="Y7" i="13"/>
  <c r="Y11"/>
  <c r="Y15"/>
  <c r="Y19"/>
  <c r="Y23"/>
  <c r="Y27"/>
  <c r="Y31"/>
  <c r="Y35"/>
  <c r="Y18"/>
  <c r="Y22"/>
  <c r="Y26"/>
  <c r="Y30"/>
  <c r="P37"/>
  <c r="P38" s="1"/>
  <c r="G37"/>
  <c r="G38" s="1"/>
  <c r="W7"/>
  <c r="J37"/>
  <c r="J38" s="1"/>
  <c r="G37" i="12"/>
  <c r="G38" s="1"/>
  <c r="P37"/>
  <c r="P38" s="1"/>
  <c r="J37"/>
  <c r="J38" s="1"/>
  <c r="W7"/>
  <c r="Z5"/>
  <c r="J37" i="11"/>
  <c r="J38" s="1"/>
  <c r="G37"/>
  <c r="G38" s="1"/>
  <c r="T6" i="7"/>
  <c r="T5"/>
  <c r="T4"/>
  <c r="T8" s="1"/>
  <c r="G37"/>
  <c r="G38" s="1"/>
  <c r="H25" s="1"/>
  <c r="I25" s="1"/>
  <c r="J25" s="1"/>
  <c r="J37" s="1"/>
  <c r="G40" s="1"/>
  <c r="T38" i="6"/>
  <c r="T37"/>
  <c r="Y4" i="5"/>
  <c r="AF4"/>
  <c r="R4"/>
  <c r="T35" i="6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P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J35"/>
  <c r="K35" s="1"/>
  <c r="G35"/>
  <c r="J34"/>
  <c r="K34" s="1"/>
  <c r="G34"/>
  <c r="J33"/>
  <c r="K33" s="1"/>
  <c r="G33"/>
  <c r="J32"/>
  <c r="K32" s="1"/>
  <c r="G32"/>
  <c r="J31"/>
  <c r="K31" s="1"/>
  <c r="G31"/>
  <c r="J30"/>
  <c r="K30" s="1"/>
  <c r="G30"/>
  <c r="J29"/>
  <c r="K29" s="1"/>
  <c r="G29"/>
  <c r="J28"/>
  <c r="K28" s="1"/>
  <c r="G28"/>
  <c r="J27"/>
  <c r="K27" s="1"/>
  <c r="G27"/>
  <c r="J26"/>
  <c r="K26" s="1"/>
  <c r="G26"/>
  <c r="J25"/>
  <c r="K25" s="1"/>
  <c r="G25"/>
  <c r="J24"/>
  <c r="K24" s="1"/>
  <c r="G24"/>
  <c r="J23"/>
  <c r="K23" s="1"/>
  <c r="G23"/>
  <c r="J22"/>
  <c r="K22" s="1"/>
  <c r="G22"/>
  <c r="J21"/>
  <c r="K21" s="1"/>
  <c r="G21"/>
  <c r="J20"/>
  <c r="K20" s="1"/>
  <c r="G20"/>
  <c r="J19"/>
  <c r="K19" s="1"/>
  <c r="G19"/>
  <c r="J18"/>
  <c r="K18" s="1"/>
  <c r="G18"/>
  <c r="J17"/>
  <c r="K17" s="1"/>
  <c r="G17"/>
  <c r="J16"/>
  <c r="K16" s="1"/>
  <c r="G16"/>
  <c r="J15"/>
  <c r="K15" s="1"/>
  <c r="G15"/>
  <c r="J14"/>
  <c r="K14" s="1"/>
  <c r="G14"/>
  <c r="J13"/>
  <c r="K13" s="1"/>
  <c r="G13"/>
  <c r="J12"/>
  <c r="K12" s="1"/>
  <c r="G12"/>
  <c r="J11"/>
  <c r="K11" s="1"/>
  <c r="G11"/>
  <c r="J10"/>
  <c r="K10" s="1"/>
  <c r="G10"/>
  <c r="J9"/>
  <c r="K9" s="1"/>
  <c r="G9"/>
  <c r="J8"/>
  <c r="K8" s="1"/>
  <c r="G8"/>
  <c r="J7"/>
  <c r="K7" s="1"/>
  <c r="G7"/>
  <c r="J6"/>
  <c r="K6" s="1"/>
  <c r="G6"/>
  <c r="J5"/>
  <c r="K5" s="1"/>
  <c r="G5"/>
  <c r="J4"/>
  <c r="K4" s="1"/>
  <c r="G4"/>
  <c r="L140" i="1"/>
  <c r="M140"/>
  <c r="I140"/>
  <c r="L139"/>
  <c r="M139" s="1"/>
  <c r="I139"/>
  <c r="L138"/>
  <c r="M138" s="1"/>
  <c r="I138"/>
  <c r="L137"/>
  <c r="M137" s="1"/>
  <c r="L136"/>
  <c r="M136" s="1"/>
  <c r="L135"/>
  <c r="M135" s="1"/>
  <c r="L134"/>
  <c r="M134" s="1"/>
  <c r="L133"/>
  <c r="M133" s="1"/>
  <c r="L132"/>
  <c r="M132" s="1"/>
  <c r="I137"/>
  <c r="I136"/>
  <c r="I135"/>
  <c r="I134"/>
  <c r="I133"/>
  <c r="I132"/>
  <c r="L101"/>
  <c r="M101" s="1"/>
  <c r="I101"/>
  <c r="AM2" i="5"/>
  <c r="E134"/>
  <c r="H144" s="1"/>
  <c r="H149" s="1"/>
  <c r="B134"/>
  <c r="H132"/>
  <c r="G132"/>
  <c r="F132"/>
  <c r="H131"/>
  <c r="G131"/>
  <c r="F131"/>
  <c r="H130"/>
  <c r="G130"/>
  <c r="F130"/>
  <c r="H129"/>
  <c r="G129"/>
  <c r="F129"/>
  <c r="H128"/>
  <c r="G128"/>
  <c r="F128"/>
  <c r="H127"/>
  <c r="G127"/>
  <c r="F127"/>
  <c r="H126"/>
  <c r="G126"/>
  <c r="F126"/>
  <c r="H125"/>
  <c r="G125"/>
  <c r="F125"/>
  <c r="H124"/>
  <c r="G124"/>
  <c r="F124"/>
  <c r="H123"/>
  <c r="G123"/>
  <c r="F123"/>
  <c r="H122"/>
  <c r="G122"/>
  <c r="F122"/>
  <c r="H121"/>
  <c r="G121"/>
  <c r="F121"/>
  <c r="H120"/>
  <c r="G120"/>
  <c r="F120"/>
  <c r="H119"/>
  <c r="G119"/>
  <c r="F119"/>
  <c r="H118"/>
  <c r="G118"/>
  <c r="F118"/>
  <c r="H117"/>
  <c r="G117"/>
  <c r="F117"/>
  <c r="H116"/>
  <c r="G116"/>
  <c r="F116"/>
  <c r="H115"/>
  <c r="G115"/>
  <c r="F115"/>
  <c r="H114"/>
  <c r="G114"/>
  <c r="F114"/>
  <c r="H113"/>
  <c r="G113"/>
  <c r="F113"/>
  <c r="H112"/>
  <c r="G112"/>
  <c r="F112"/>
  <c r="H111"/>
  <c r="G111"/>
  <c r="F111"/>
  <c r="H110"/>
  <c r="G110"/>
  <c r="F110"/>
  <c r="H109"/>
  <c r="G109"/>
  <c r="F109"/>
  <c r="H108"/>
  <c r="G108"/>
  <c r="F108"/>
  <c r="H107"/>
  <c r="G107"/>
  <c r="F107"/>
  <c r="H106"/>
  <c r="G106"/>
  <c r="F106"/>
  <c r="H105"/>
  <c r="G105"/>
  <c r="F105"/>
  <c r="H104"/>
  <c r="G104"/>
  <c r="F104"/>
  <c r="H103"/>
  <c r="G103"/>
  <c r="F103"/>
  <c r="H102"/>
  <c r="G102"/>
  <c r="F102"/>
  <c r="H101"/>
  <c r="G101"/>
  <c r="F101"/>
  <c r="H100"/>
  <c r="G100"/>
  <c r="F100"/>
  <c r="H99"/>
  <c r="G99"/>
  <c r="F99"/>
  <c r="H98"/>
  <c r="G98"/>
  <c r="F98"/>
  <c r="H97"/>
  <c r="G97"/>
  <c r="F97"/>
  <c r="H96"/>
  <c r="G96"/>
  <c r="F96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5"/>
  <c r="G85"/>
  <c r="F85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70"/>
  <c r="G70"/>
  <c r="F70"/>
  <c r="H69"/>
  <c r="G69"/>
  <c r="F69"/>
  <c r="H68"/>
  <c r="G68"/>
  <c r="F68"/>
  <c r="H67"/>
  <c r="G67"/>
  <c r="F67"/>
  <c r="H66"/>
  <c r="G66"/>
  <c r="F66"/>
  <c r="H65"/>
  <c r="G65"/>
  <c r="F65"/>
  <c r="H64"/>
  <c r="G64"/>
  <c r="F64"/>
  <c r="H63"/>
  <c r="G63"/>
  <c r="F63"/>
  <c r="H62"/>
  <c r="G62"/>
  <c r="F62"/>
  <c r="H61"/>
  <c r="G61"/>
  <c r="F61"/>
  <c r="H60"/>
  <c r="G60"/>
  <c r="F60"/>
  <c r="H59"/>
  <c r="G59"/>
  <c r="F59"/>
  <c r="H58"/>
  <c r="G58"/>
  <c r="F58"/>
  <c r="H57"/>
  <c r="G57"/>
  <c r="F57"/>
  <c r="H56"/>
  <c r="G56"/>
  <c r="F56"/>
  <c r="H55"/>
  <c r="G55"/>
  <c r="F55"/>
  <c r="H54"/>
  <c r="G54"/>
  <c r="F54"/>
  <c r="H53"/>
  <c r="G53"/>
  <c r="F53"/>
  <c r="H52"/>
  <c r="G52"/>
  <c r="F52"/>
  <c r="H51"/>
  <c r="G51"/>
  <c r="F51"/>
  <c r="H50"/>
  <c r="G50"/>
  <c r="F50"/>
  <c r="H49"/>
  <c r="G49"/>
  <c r="F49"/>
  <c r="H48"/>
  <c r="G48"/>
  <c r="F48"/>
  <c r="H47"/>
  <c r="G47"/>
  <c r="F47"/>
  <c r="H46"/>
  <c r="G46"/>
  <c r="F46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31"/>
  <c r="G31"/>
  <c r="F31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3"/>
  <c r="G13"/>
  <c r="F13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W7" i="19" l="1"/>
  <c r="X6"/>
  <c r="AA6" s="1"/>
  <c r="W7" i="18"/>
  <c r="X6"/>
  <c r="AA6" s="1"/>
  <c r="W7" i="15"/>
  <c r="W7" i="14"/>
  <c r="W8" i="13"/>
  <c r="AA5" i="12"/>
  <c r="Z34"/>
  <c r="Z20"/>
  <c r="Z11"/>
  <c r="Z6"/>
  <c r="AA6" s="1"/>
  <c r="Z27"/>
  <c r="Z13"/>
  <c r="Z7"/>
  <c r="Z18"/>
  <c r="Z29"/>
  <c r="AE8" i="11"/>
  <c r="W8" i="12"/>
  <c r="Z26"/>
  <c r="Z10"/>
  <c r="Z19"/>
  <c r="Z28"/>
  <c r="Z12"/>
  <c r="Z21"/>
  <c r="Z8"/>
  <c r="Z30"/>
  <c r="Z14"/>
  <c r="Z23"/>
  <c r="Z32"/>
  <c r="Z16"/>
  <c r="Z25"/>
  <c r="Z9"/>
  <c r="AA7"/>
  <c r="Z4"/>
  <c r="AA4" s="1"/>
  <c r="M46" s="1"/>
  <c r="Z35"/>
  <c r="Z22"/>
  <c r="Z31"/>
  <c r="Z15"/>
  <c r="Z24"/>
  <c r="Z33"/>
  <c r="Z17"/>
  <c r="O11" i="7"/>
  <c r="P11" s="1"/>
  <c r="O34"/>
  <c r="P34" s="1"/>
  <c r="O25"/>
  <c r="P25" s="1"/>
  <c r="O16"/>
  <c r="P16" s="1"/>
  <c r="O19"/>
  <c r="P19" s="1"/>
  <c r="O32"/>
  <c r="P32" s="1"/>
  <c r="O35"/>
  <c r="P35" s="1"/>
  <c r="O18"/>
  <c r="P18" s="1"/>
  <c r="O4"/>
  <c r="P4" s="1"/>
  <c r="O20"/>
  <c r="P20" s="1"/>
  <c r="O9"/>
  <c r="P9" s="1"/>
  <c r="O22"/>
  <c r="P22" s="1"/>
  <c r="O6"/>
  <c r="P6" s="1"/>
  <c r="O23"/>
  <c r="P23" s="1"/>
  <c r="O7"/>
  <c r="P7" s="1"/>
  <c r="O24"/>
  <c r="P24" s="1"/>
  <c r="O8"/>
  <c r="P8" s="1"/>
  <c r="O26"/>
  <c r="P26" s="1"/>
  <c r="O10"/>
  <c r="P10" s="1"/>
  <c r="O27"/>
  <c r="P27" s="1"/>
  <c r="O33"/>
  <c r="P33" s="1"/>
  <c r="O29"/>
  <c r="P29" s="1"/>
  <c r="O21"/>
  <c r="P21" s="1"/>
  <c r="O17"/>
  <c r="P17" s="1"/>
  <c r="O13"/>
  <c r="P13" s="1"/>
  <c r="O5"/>
  <c r="P5" s="1"/>
  <c r="O28"/>
  <c r="P28" s="1"/>
  <c r="O12"/>
  <c r="P12" s="1"/>
  <c r="O30"/>
  <c r="P30" s="1"/>
  <c r="O14"/>
  <c r="P14" s="1"/>
  <c r="O31"/>
  <c r="P31" s="1"/>
  <c r="O15"/>
  <c r="P15" s="1"/>
  <c r="N4"/>
  <c r="N32"/>
  <c r="N28"/>
  <c r="N24"/>
  <c r="N20"/>
  <c r="N16"/>
  <c r="N12"/>
  <c r="N8"/>
  <c r="N33"/>
  <c r="N29"/>
  <c r="N25"/>
  <c r="N21"/>
  <c r="N17"/>
  <c r="N13"/>
  <c r="N9"/>
  <c r="N5"/>
  <c r="N34"/>
  <c r="N30"/>
  <c r="N26"/>
  <c r="N22"/>
  <c r="N18"/>
  <c r="N14"/>
  <c r="N10"/>
  <c r="N6"/>
  <c r="N35"/>
  <c r="N31"/>
  <c r="N27"/>
  <c r="N23"/>
  <c r="N19"/>
  <c r="N15"/>
  <c r="N11"/>
  <c r="N7"/>
  <c r="G41"/>
  <c r="H134" i="5"/>
  <c r="H146" s="1"/>
  <c r="K148" s="1"/>
  <c r="K149" s="1"/>
  <c r="Z4"/>
  <c r="H143"/>
  <c r="S4"/>
  <c r="G134"/>
  <c r="AG4"/>
  <c r="F134"/>
  <c r="H147" s="1"/>
  <c r="K143" s="1"/>
  <c r="M47" i="19" l="1"/>
  <c r="X7"/>
  <c r="AA7" s="1"/>
  <c r="W8"/>
  <c r="M47" i="15"/>
  <c r="M47" i="18"/>
  <c r="X7"/>
  <c r="AA7" s="1"/>
  <c r="W8"/>
  <c r="W8" i="15"/>
  <c r="W8" i="14"/>
  <c r="M47" i="13"/>
  <c r="M47" i="14"/>
  <c r="W9" i="13"/>
  <c r="AD9" i="11"/>
  <c r="M47" i="12"/>
  <c r="L46" s="1"/>
  <c r="K48" s="1"/>
  <c r="AA8"/>
  <c r="W9"/>
  <c r="Q5" i="7"/>
  <c r="Q26"/>
  <c r="Q23"/>
  <c r="Q20"/>
  <c r="Q21"/>
  <c r="Q7"/>
  <c r="Q35"/>
  <c r="Q34"/>
  <c r="Q14"/>
  <c r="Q29"/>
  <c r="Q31"/>
  <c r="Q10"/>
  <c r="Q9"/>
  <c r="Q30"/>
  <c r="Q13"/>
  <c r="Q33"/>
  <c r="Q8"/>
  <c r="Q6"/>
  <c r="Q19"/>
  <c r="Q11"/>
  <c r="Q32"/>
  <c r="Q28"/>
  <c r="Q25"/>
  <c r="Q15"/>
  <c r="Q12"/>
  <c r="Q17"/>
  <c r="Q27"/>
  <c r="Q24"/>
  <c r="Q22"/>
  <c r="Q18"/>
  <c r="Q16"/>
  <c r="Q4"/>
  <c r="H148" i="5"/>
  <c r="K144"/>
  <c r="K145" s="1"/>
  <c r="AA4"/>
  <c r="AE6" s="1"/>
  <c r="K4"/>
  <c r="H145"/>
  <c r="K146" s="1"/>
  <c r="K147" s="1"/>
  <c r="K150" s="1"/>
  <c r="K151" s="1"/>
  <c r="L4"/>
  <c r="T4"/>
  <c r="Q7" s="1"/>
  <c r="AH4"/>
  <c r="AE7" s="1"/>
  <c r="W9" i="19" l="1"/>
  <c r="X8"/>
  <c r="AA8" s="1"/>
  <c r="W9" i="18"/>
  <c r="X8"/>
  <c r="AA8" s="1"/>
  <c r="W9" i="15"/>
  <c r="W9" i="14"/>
  <c r="W10" i="13"/>
  <c r="W10" i="12"/>
  <c r="AA9"/>
  <c r="T7" i="7"/>
  <c r="S9" s="1"/>
  <c r="K152" i="5"/>
  <c r="M4"/>
  <c r="Q6" s="1"/>
  <c r="AE8"/>
  <c r="X9" i="19" l="1"/>
  <c r="AA9" s="1"/>
  <c r="W10"/>
  <c r="X9" i="18"/>
  <c r="AA9" s="1"/>
  <c r="W10"/>
  <c r="W10" i="15"/>
  <c r="W10" i="14"/>
  <c r="W11" i="13"/>
  <c r="AA10" i="12"/>
  <c r="W11"/>
  <c r="Q8" i="5"/>
  <c r="L100" i="1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L80"/>
  <c r="M80" s="1"/>
  <c r="L79"/>
  <c r="M79" s="1"/>
  <c r="L78"/>
  <c r="M78" s="1"/>
  <c r="L77"/>
  <c r="M77" s="1"/>
  <c r="L76"/>
  <c r="M76" s="1"/>
  <c r="L75"/>
  <c r="M75" s="1"/>
  <c r="L74"/>
  <c r="M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5"/>
  <c r="M55" s="1"/>
  <c r="L54"/>
  <c r="M54" s="1"/>
  <c r="L53"/>
  <c r="M53" s="1"/>
  <c r="L52"/>
  <c r="M52" s="1"/>
  <c r="L51"/>
  <c r="M51" s="1"/>
  <c r="L50"/>
  <c r="M50" s="1"/>
  <c r="L49"/>
  <c r="M49" s="1"/>
  <c r="L48"/>
  <c r="M48" s="1"/>
  <c r="L47"/>
  <c r="M47" s="1"/>
  <c r="L46"/>
  <c r="M46" s="1"/>
  <c r="L45"/>
  <c r="M45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L4"/>
  <c r="M4" s="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W11" i="19" l="1"/>
  <c r="X10"/>
  <c r="AA10" s="1"/>
  <c r="W11" i="18"/>
  <c r="X10"/>
  <c r="AA10" s="1"/>
  <c r="W11" i="15"/>
  <c r="W11" i="14"/>
  <c r="W12" i="13"/>
  <c r="AA11" i="12"/>
  <c r="W12"/>
  <c r="AM32" i="5"/>
  <c r="AN32" s="1"/>
  <c r="AM19"/>
  <c r="AN19" s="1"/>
  <c r="AM8"/>
  <c r="AN8" s="1"/>
  <c r="AM22"/>
  <c r="AN22" s="1"/>
  <c r="AM35"/>
  <c r="AN35" s="1"/>
  <c r="AM5"/>
  <c r="AN5" s="1"/>
  <c r="AM31"/>
  <c r="AN31" s="1"/>
  <c r="AM24"/>
  <c r="AN24" s="1"/>
  <c r="AM14"/>
  <c r="AN14" s="1"/>
  <c r="AM13"/>
  <c r="AN13" s="1"/>
  <c r="AM27"/>
  <c r="AN27" s="1"/>
  <c r="AM20"/>
  <c r="AN20" s="1"/>
  <c r="AM11"/>
  <c r="AN11" s="1"/>
  <c r="AM10"/>
  <c r="AN10" s="1"/>
  <c r="AM23"/>
  <c r="AN23" s="1"/>
  <c r="AM16"/>
  <c r="AN16" s="1"/>
  <c r="AM6"/>
  <c r="AN6" s="1"/>
  <c r="AM30"/>
  <c r="AN30" s="1"/>
  <c r="AM12"/>
  <c r="AN12" s="1"/>
  <c r="AM28"/>
  <c r="AN28" s="1"/>
  <c r="AM4"/>
  <c r="AN4" s="1"/>
  <c r="AM18"/>
  <c r="AN18" s="1"/>
  <c r="AM34"/>
  <c r="AN34" s="1"/>
  <c r="AM21"/>
  <c r="AN21" s="1"/>
  <c r="AM7"/>
  <c r="AN7" s="1"/>
  <c r="AM33"/>
  <c r="AN33" s="1"/>
  <c r="AM26"/>
  <c r="AN26" s="1"/>
  <c r="AM15"/>
  <c r="AN15" s="1"/>
  <c r="AM29"/>
  <c r="AN29" s="1"/>
  <c r="AM17"/>
  <c r="AN17" s="1"/>
  <c r="AM9"/>
  <c r="AN9" s="1"/>
  <c r="AM25"/>
  <c r="AN25" s="1"/>
  <c r="X11" i="19" l="1"/>
  <c r="AA11" s="1"/>
  <c r="W12"/>
  <c r="X11" i="18"/>
  <c r="AA11" s="1"/>
  <c r="W12"/>
  <c r="W12" i="15"/>
  <c r="W12" i="14"/>
  <c r="W13" i="13"/>
  <c r="AA12" i="12"/>
  <c r="W13"/>
  <c r="AN134" i="5"/>
  <c r="AP137" s="1"/>
  <c r="W13" i="19" l="1"/>
  <c r="X12"/>
  <c r="AA12" s="1"/>
  <c r="W13" i="18"/>
  <c r="X12"/>
  <c r="AA12" s="1"/>
  <c r="W13" i="15"/>
  <c r="W13" i="14"/>
  <c r="W14" i="13"/>
  <c r="AA13" i="12"/>
  <c r="W14"/>
  <c r="X13" i="19" l="1"/>
  <c r="AA13" s="1"/>
  <c r="W14"/>
  <c r="X13" i="18"/>
  <c r="AA13" s="1"/>
  <c r="W14"/>
  <c r="W14" i="15"/>
  <c r="W14" i="14"/>
  <c r="W15" i="13"/>
  <c r="AA14" i="12"/>
  <c r="W15"/>
  <c r="W15" i="19" l="1"/>
  <c r="X14"/>
  <c r="AA14" s="1"/>
  <c r="W15" i="18"/>
  <c r="X14"/>
  <c r="AA14" s="1"/>
  <c r="W15" i="15"/>
  <c r="W15" i="14"/>
  <c r="W16" i="13"/>
  <c r="AA15" i="12"/>
  <c r="W16"/>
  <c r="X15" i="19" l="1"/>
  <c r="AA15" s="1"/>
  <c r="W16"/>
  <c r="X15" i="18"/>
  <c r="AA15" s="1"/>
  <c r="W16"/>
  <c r="W16" i="15"/>
  <c r="W16" i="14"/>
  <c r="W17" i="13"/>
  <c r="AA16" i="12"/>
  <c r="W17"/>
  <c r="W17" i="19" l="1"/>
  <c r="X16"/>
  <c r="AA16" s="1"/>
  <c r="W17" i="18"/>
  <c r="X16"/>
  <c r="AA16" s="1"/>
  <c r="W17" i="15"/>
  <c r="W17" i="14"/>
  <c r="W18" i="13"/>
  <c r="AA17" i="12"/>
  <c r="W18"/>
  <c r="X17" i="19" l="1"/>
  <c r="AA17" s="1"/>
  <c r="W18"/>
  <c r="X17" i="18"/>
  <c r="AA17" s="1"/>
  <c r="W18"/>
  <c r="W18" i="15"/>
  <c r="W18" i="14"/>
  <c r="W19" i="13"/>
  <c r="AA18" i="12"/>
  <c r="W19"/>
  <c r="W19" i="19" l="1"/>
  <c r="X18"/>
  <c r="AA18" s="1"/>
  <c r="W19" i="18"/>
  <c r="X18"/>
  <c r="AA18" s="1"/>
  <c r="W19" i="15"/>
  <c r="W19" i="14"/>
  <c r="W20" i="13"/>
  <c r="AA19" i="12"/>
  <c r="W20"/>
  <c r="X19" i="19" l="1"/>
  <c r="AA19" s="1"/>
  <c r="W20"/>
  <c r="X19" i="18"/>
  <c r="AA19" s="1"/>
  <c r="W20"/>
  <c r="W20" i="15"/>
  <c r="W20" i="14"/>
  <c r="W21" i="13"/>
  <c r="AA20" i="12"/>
  <c r="W21"/>
  <c r="W21" i="19" l="1"/>
  <c r="X20"/>
  <c r="AA20" s="1"/>
  <c r="W21" i="18"/>
  <c r="X20"/>
  <c r="AA20" s="1"/>
  <c r="W21" i="15"/>
  <c r="W21" i="14"/>
  <c r="W22" i="13"/>
  <c r="AA21" i="12"/>
  <c r="W22"/>
  <c r="X21" i="19" l="1"/>
  <c r="AA21" s="1"/>
  <c r="W22"/>
  <c r="X21" i="18"/>
  <c r="AA21" s="1"/>
  <c r="W22"/>
  <c r="W22" i="15"/>
  <c r="W22" i="14"/>
  <c r="W23" i="13"/>
  <c r="AA22" i="12"/>
  <c r="W23"/>
  <c r="W23" i="19" l="1"/>
  <c r="X22"/>
  <c r="AA22" s="1"/>
  <c r="W23" i="18"/>
  <c r="X22"/>
  <c r="AA22" s="1"/>
  <c r="W23" i="15"/>
  <c r="W23" i="14"/>
  <c r="W24" i="13"/>
  <c r="AA23" i="12"/>
  <c r="W24"/>
  <c r="X23" i="19" l="1"/>
  <c r="AA23" s="1"/>
  <c r="W24"/>
  <c r="X23" i="18"/>
  <c r="AA23" s="1"/>
  <c r="W24"/>
  <c r="W24" i="15"/>
  <c r="W24" i="14"/>
  <c r="W25" i="13"/>
  <c r="AA24" i="12"/>
  <c r="W25"/>
  <c r="W25" i="19" l="1"/>
  <c r="X24"/>
  <c r="AA24" s="1"/>
  <c r="W25" i="18"/>
  <c r="X24"/>
  <c r="AA24" s="1"/>
  <c r="W25" i="15"/>
  <c r="W25" i="14"/>
  <c r="W26" i="13"/>
  <c r="AA25" i="12"/>
  <c r="W26"/>
  <c r="X25" i="19" l="1"/>
  <c r="AA25" s="1"/>
  <c r="W26"/>
  <c r="X25" i="18"/>
  <c r="AA25" s="1"/>
  <c r="W26"/>
  <c r="W26" i="15"/>
  <c r="W26" i="14"/>
  <c r="W27" i="13"/>
  <c r="AA26" i="12"/>
  <c r="W27"/>
  <c r="W27" i="19" l="1"/>
  <c r="X26"/>
  <c r="AA26" s="1"/>
  <c r="W27" i="18"/>
  <c r="X26"/>
  <c r="AA26" s="1"/>
  <c r="W27" i="15"/>
  <c r="W27" i="14"/>
  <c r="W28" i="13"/>
  <c r="AA27" i="12"/>
  <c r="W28"/>
  <c r="X27" i="19" l="1"/>
  <c r="AA27" s="1"/>
  <c r="W28"/>
  <c r="X27" i="18"/>
  <c r="AA27" s="1"/>
  <c r="W28"/>
  <c r="W28" i="15"/>
  <c r="W28" i="14"/>
  <c r="W29" i="13"/>
  <c r="AA28" i="12"/>
  <c r="W29"/>
  <c r="W29" i="19" l="1"/>
  <c r="X28"/>
  <c r="AA28" s="1"/>
  <c r="W29" i="18"/>
  <c r="X28"/>
  <c r="AA28" s="1"/>
  <c r="W29" i="15"/>
  <c r="W29" i="14"/>
  <c r="W30" i="13"/>
  <c r="AA29" i="12"/>
  <c r="W30"/>
  <c r="X29" i="19" l="1"/>
  <c r="AA29" s="1"/>
  <c r="W30"/>
  <c r="X29" i="18"/>
  <c r="AA29" s="1"/>
  <c r="W30"/>
  <c r="W30" i="15"/>
  <c r="W30" i="14"/>
  <c r="W31" i="13"/>
  <c r="W31" i="12"/>
  <c r="AA30"/>
  <c r="W31" i="19" l="1"/>
  <c r="X30"/>
  <c r="AA30" s="1"/>
  <c r="W31" i="18"/>
  <c r="X30"/>
  <c r="AA30" s="1"/>
  <c r="W31" i="15"/>
  <c r="W31" i="14"/>
  <c r="W32" i="13"/>
  <c r="AA31" i="12"/>
  <c r="W32"/>
  <c r="X31" i="19" l="1"/>
  <c r="AA31" s="1"/>
  <c r="W32"/>
  <c r="X31" i="18"/>
  <c r="AA31" s="1"/>
  <c r="W32"/>
  <c r="W32" i="15"/>
  <c r="W32" i="14"/>
  <c r="W33" i="13"/>
  <c r="AA32" i="12"/>
  <c r="W33"/>
  <c r="W33" i="19" l="1"/>
  <c r="X32"/>
  <c r="AA32" s="1"/>
  <c r="W33" i="18"/>
  <c r="X32"/>
  <c r="AA32" s="1"/>
  <c r="W33" i="15"/>
  <c r="W33" i="14"/>
  <c r="W34" i="13"/>
  <c r="AA33" i="12"/>
  <c r="W34"/>
  <c r="X33" i="19" l="1"/>
  <c r="AA33" s="1"/>
  <c r="W34"/>
  <c r="X33" i="18"/>
  <c r="AA33" s="1"/>
  <c r="W34"/>
  <c r="W34" i="15"/>
  <c r="W34" i="14"/>
  <c r="W35" i="13"/>
  <c r="AA34" i="12"/>
  <c r="W35"/>
  <c r="AA35" s="1"/>
  <c r="W35" i="19" l="1"/>
  <c r="X35" s="1"/>
  <c r="AA35" s="1"/>
  <c r="X34"/>
  <c r="AA34" s="1"/>
  <c r="W35" i="18"/>
  <c r="X35" s="1"/>
  <c r="AA35" s="1"/>
  <c r="M46" s="1"/>
  <c r="L46" s="1"/>
  <c r="K48" s="1"/>
  <c r="X34"/>
  <c r="AA34" s="1"/>
  <c r="W35" i="15"/>
  <c r="W35" i="14"/>
  <c r="M43" i="13"/>
  <c r="X35" s="1"/>
  <c r="M46" i="19" l="1"/>
  <c r="L46" s="1"/>
  <c r="K48" s="1"/>
  <c r="X35" i="15"/>
  <c r="X35" i="14"/>
  <c r="M43"/>
  <c r="Z34" i="13"/>
  <c r="Z32"/>
  <c r="Z30"/>
  <c r="Z28"/>
  <c r="Z26"/>
  <c r="Z24"/>
  <c r="AA24" s="1"/>
  <c r="Z22"/>
  <c r="Z20"/>
  <c r="Z18"/>
  <c r="Z16"/>
  <c r="AA16" s="1"/>
  <c r="Z14"/>
  <c r="Z12"/>
  <c r="Z10"/>
  <c r="Z8"/>
  <c r="AA8" s="1"/>
  <c r="Z6"/>
  <c r="AA6" s="1"/>
  <c r="Z4"/>
  <c r="X5"/>
  <c r="X4"/>
  <c r="Z11"/>
  <c r="AA11" s="1"/>
  <c r="Z27"/>
  <c r="Z17"/>
  <c r="Z33"/>
  <c r="Z35"/>
  <c r="AA35" s="1"/>
  <c r="X6"/>
  <c r="Z9"/>
  <c r="Z7"/>
  <c r="AA7" s="1"/>
  <c r="Z23"/>
  <c r="AA23" s="1"/>
  <c r="Z13"/>
  <c r="Z29"/>
  <c r="Z15"/>
  <c r="AA15" s="1"/>
  <c r="Z31"/>
  <c r="AA31" s="1"/>
  <c r="Z21"/>
  <c r="Z5"/>
  <c r="AA5" s="1"/>
  <c r="Z19"/>
  <c r="AA19" s="1"/>
  <c r="Z25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Z34" i="15" l="1"/>
  <c r="Z32"/>
  <c r="Z30"/>
  <c r="Z28"/>
  <c r="Z26"/>
  <c r="Z24"/>
  <c r="Z22"/>
  <c r="Z20"/>
  <c r="Z18"/>
  <c r="Z16"/>
  <c r="Z14"/>
  <c r="Z12"/>
  <c r="Z10"/>
  <c r="Z8"/>
  <c r="Z6"/>
  <c r="Z4"/>
  <c r="Z35"/>
  <c r="AA35" s="1"/>
  <c r="Z33"/>
  <c r="Z31"/>
  <c r="Z29"/>
  <c r="Z27"/>
  <c r="Z25"/>
  <c r="Z23"/>
  <c r="Z21"/>
  <c r="Z19"/>
  <c r="Z17"/>
  <c r="Z15"/>
  <c r="Z13"/>
  <c r="Z11"/>
  <c r="Z9"/>
  <c r="Z7"/>
  <c r="Z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Z34" i="14"/>
  <c r="Z32"/>
  <c r="AA32" s="1"/>
  <c r="Z30"/>
  <c r="Z28"/>
  <c r="Z26"/>
  <c r="Z24"/>
  <c r="AA24" s="1"/>
  <c r="Z22"/>
  <c r="Z20"/>
  <c r="Z18"/>
  <c r="Z16"/>
  <c r="AA16" s="1"/>
  <c r="Z14"/>
  <c r="Z12"/>
  <c r="Z10"/>
  <c r="Z8"/>
  <c r="AA8" s="1"/>
  <c r="Z6"/>
  <c r="Z4"/>
  <c r="Z35"/>
  <c r="AA35" s="1"/>
  <c r="Z33"/>
  <c r="Z31"/>
  <c r="AA31" s="1"/>
  <c r="Z29"/>
  <c r="Z27"/>
  <c r="AA27" s="1"/>
  <c r="Z25"/>
  <c r="Z23"/>
  <c r="AA23" s="1"/>
  <c r="Z21"/>
  <c r="Z19"/>
  <c r="AA19" s="1"/>
  <c r="Z17"/>
  <c r="Z15"/>
  <c r="AA15" s="1"/>
  <c r="Z13"/>
  <c r="Z11"/>
  <c r="AA11" s="1"/>
  <c r="Z9"/>
  <c r="Z7"/>
  <c r="AA7" s="1"/>
  <c r="Z5"/>
  <c r="X5"/>
  <c r="X4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AA13" i="13"/>
  <c r="AA29"/>
  <c r="AA9"/>
  <c r="AA17"/>
  <c r="AA10"/>
  <c r="AA18"/>
  <c r="AA26"/>
  <c r="AA34"/>
  <c r="AA33"/>
  <c r="AA32"/>
  <c r="AA14"/>
  <c r="AA22"/>
  <c r="AA30"/>
  <c r="AA25"/>
  <c r="AA21"/>
  <c r="AA27"/>
  <c r="AA4"/>
  <c r="AA12"/>
  <c r="AA20"/>
  <c r="AA28"/>
  <c r="AA11" i="15" l="1"/>
  <c r="AA19"/>
  <c r="AA27"/>
  <c r="AA10"/>
  <c r="AA18"/>
  <c r="AA26"/>
  <c r="AA34"/>
  <c r="AA9"/>
  <c r="AA17"/>
  <c r="AA25"/>
  <c r="AA33"/>
  <c r="AA8"/>
  <c r="AA16"/>
  <c r="AA24"/>
  <c r="AA32"/>
  <c r="AA7"/>
  <c r="AA15"/>
  <c r="AA23"/>
  <c r="AA31"/>
  <c r="AA6"/>
  <c r="AA14"/>
  <c r="AA22"/>
  <c r="AA30"/>
  <c r="AA5"/>
  <c r="AA13"/>
  <c r="AA21"/>
  <c r="AA29"/>
  <c r="AA4"/>
  <c r="AA12"/>
  <c r="AA20"/>
  <c r="AA28"/>
  <c r="AA17" i="14"/>
  <c r="AA33"/>
  <c r="AA10"/>
  <c r="AA18"/>
  <c r="AA26"/>
  <c r="AA34"/>
  <c r="AA9"/>
  <c r="AA25"/>
  <c r="AA6"/>
  <c r="AA14"/>
  <c r="AA22"/>
  <c r="AA30"/>
  <c r="AA5"/>
  <c r="AA13"/>
  <c r="AA21"/>
  <c r="AA29"/>
  <c r="AA4"/>
  <c r="AA12"/>
  <c r="AA20"/>
  <c r="AA28"/>
  <c r="M46" i="13"/>
  <c r="L46" s="1"/>
  <c r="K48" s="1"/>
  <c r="M46" i="15" l="1"/>
  <c r="L46" s="1"/>
  <c r="K48" s="1"/>
  <c r="M46" i="14"/>
  <c r="L46" s="1"/>
  <c r="K48" s="1"/>
</calcChain>
</file>

<file path=xl/sharedStrings.xml><?xml version="1.0" encoding="utf-8"?>
<sst xmlns="http://schemas.openxmlformats.org/spreadsheetml/2006/main" count="1820" uniqueCount="343">
  <si>
    <t>GER</t>
  </si>
  <si>
    <t>RUS</t>
  </si>
  <si>
    <t>FRA</t>
  </si>
  <si>
    <t>DOM</t>
  </si>
  <si>
    <t>JPN</t>
  </si>
  <si>
    <t>AUS</t>
  </si>
  <si>
    <t>SRB</t>
  </si>
  <si>
    <t>USA</t>
  </si>
  <si>
    <t>CZE</t>
  </si>
  <si>
    <t>CRO</t>
  </si>
  <si>
    <t>ESP</t>
  </si>
  <si>
    <t>pablo</t>
  </si>
  <si>
    <t>URU</t>
  </si>
  <si>
    <t>alex</t>
  </si>
  <si>
    <t>quentin</t>
  </si>
  <si>
    <t>jiri</t>
  </si>
  <si>
    <t>thanasi</t>
  </si>
  <si>
    <t>nicholas</t>
  </si>
  <si>
    <t>thomas</t>
  </si>
  <si>
    <t>BRA</t>
  </si>
  <si>
    <t>bjorn</t>
  </si>
  <si>
    <t>jeremy</t>
  </si>
  <si>
    <t>ernesto</t>
  </si>
  <si>
    <t>fabio</t>
  </si>
  <si>
    <t>ITA</t>
  </si>
  <si>
    <t>simone</t>
  </si>
  <si>
    <t>roberto</t>
  </si>
  <si>
    <t>dominic</t>
  </si>
  <si>
    <t>AUT</t>
  </si>
  <si>
    <t>marcos</t>
  </si>
  <si>
    <t>SYP</t>
  </si>
  <si>
    <t>dustin</t>
  </si>
  <si>
    <t>juan martin</t>
  </si>
  <si>
    <t>ARG</t>
  </si>
  <si>
    <t>carlos</t>
  </si>
  <si>
    <t>teymuraz</t>
  </si>
  <si>
    <t>malek</t>
  </si>
  <si>
    <t>TUN</t>
  </si>
  <si>
    <t>bernard</t>
  </si>
  <si>
    <t>david</t>
  </si>
  <si>
    <t>BEL</t>
  </si>
  <si>
    <t>renzo</t>
  </si>
  <si>
    <t>milos</t>
  </si>
  <si>
    <t>CAN</t>
  </si>
  <si>
    <t>paolo</t>
  </si>
  <si>
    <t>rafael</t>
  </si>
  <si>
    <t>marin</t>
  </si>
  <si>
    <t xml:space="preserve">nicholas </t>
  </si>
  <si>
    <t>GEO</t>
  </si>
  <si>
    <t>mischa</t>
  </si>
  <si>
    <t>tennys</t>
  </si>
  <si>
    <t>rogerio</t>
  </si>
  <si>
    <t>stan</t>
  </si>
  <si>
    <t>SUI</t>
  </si>
  <si>
    <t>donald</t>
  </si>
  <si>
    <t>kevin</t>
  </si>
  <si>
    <t>RSA</t>
  </si>
  <si>
    <t>martin</t>
  </si>
  <si>
    <t>SVK</t>
  </si>
  <si>
    <t>tommy</t>
  </si>
  <si>
    <t>victor</t>
  </si>
  <si>
    <t>CHI</t>
  </si>
  <si>
    <t>hyeon</t>
  </si>
  <si>
    <t>KOR</t>
  </si>
  <si>
    <t>aljaz</t>
  </si>
  <si>
    <t>GBR</t>
  </si>
  <si>
    <t>LOKOLI</t>
  </si>
  <si>
    <t>daniel</t>
  </si>
  <si>
    <t>yen-hsun</t>
  </si>
  <si>
    <t>TPE</t>
  </si>
  <si>
    <t>jozef</t>
  </si>
  <si>
    <t>jordan</t>
  </si>
  <si>
    <t>adrian</t>
  </si>
  <si>
    <t>diego</t>
  </si>
  <si>
    <t>stefano</t>
  </si>
  <si>
    <t>ivo</t>
  </si>
  <si>
    <t>gastao</t>
  </si>
  <si>
    <t>POR</t>
  </si>
  <si>
    <t>alexandre</t>
  </si>
  <si>
    <t>gilles</t>
  </si>
  <si>
    <t>konstantin</t>
  </si>
  <si>
    <t>dusan</t>
  </si>
  <si>
    <t>stefanos</t>
  </si>
  <si>
    <t>GRE</t>
  </si>
  <si>
    <t>marius</t>
  </si>
  <si>
    <t>ROU</t>
  </si>
  <si>
    <t>alexandr</t>
  </si>
  <si>
    <t>UKR</t>
  </si>
  <si>
    <t>philip</t>
  </si>
  <si>
    <t>frances</t>
  </si>
  <si>
    <t>mikail</t>
  </si>
  <si>
    <t>KZA</t>
  </si>
  <si>
    <t>jared</t>
  </si>
  <si>
    <t>yuichi</t>
  </si>
  <si>
    <t>grigor</t>
  </si>
  <si>
    <t>BUL</t>
  </si>
  <si>
    <t>john</t>
  </si>
  <si>
    <t>richard</t>
  </si>
  <si>
    <t>ernests</t>
  </si>
  <si>
    <t>LAT</t>
  </si>
  <si>
    <t>guido</t>
  </si>
  <si>
    <t>robin</t>
  </si>
  <si>
    <t>NED</t>
  </si>
  <si>
    <t>mathias</t>
  </si>
  <si>
    <t>kei</t>
  </si>
  <si>
    <t>kyle</t>
  </si>
  <si>
    <t>santiago</t>
  </si>
  <si>
    <t>COL</t>
  </si>
  <si>
    <t>evgeny</t>
  </si>
  <si>
    <t>julien</t>
  </si>
  <si>
    <t>lucas</t>
  </si>
  <si>
    <t>gael</t>
  </si>
  <si>
    <t>ricardas</t>
  </si>
  <si>
    <t>LTU</t>
  </si>
  <si>
    <t>florian</t>
  </si>
  <si>
    <t>fernando</t>
  </si>
  <si>
    <t>horacio</t>
  </si>
  <si>
    <t>marcel</t>
  </si>
  <si>
    <t>andrey</t>
  </si>
  <si>
    <t>joao</t>
  </si>
  <si>
    <t>karen</t>
  </si>
  <si>
    <t>guillermo</t>
  </si>
  <si>
    <t>ryan</t>
  </si>
  <si>
    <t>danil</t>
  </si>
  <si>
    <t>thiago</t>
  </si>
  <si>
    <t>andreas</t>
  </si>
  <si>
    <t>novak</t>
  </si>
  <si>
    <t>deniz</t>
  </si>
  <si>
    <t>UZB</t>
  </si>
  <si>
    <t>aces</t>
  </si>
  <si>
    <t>CUEVAS,</t>
  </si>
  <si>
    <t>DE MINAUR,</t>
  </si>
  <si>
    <t>HALYS,</t>
  </si>
  <si>
    <t>VESELY,</t>
  </si>
  <si>
    <t>KOKKINAKIS,</t>
  </si>
  <si>
    <t>ALMAGRO,</t>
  </si>
  <si>
    <t>BELLUCI,</t>
  </si>
  <si>
    <t>FRATANGELO,</t>
  </si>
  <si>
    <t>CHARDY,</t>
  </si>
  <si>
    <t>ESCOBEDO,</t>
  </si>
  <si>
    <t>FOGNINI,</t>
  </si>
  <si>
    <t>BOLELLI,</t>
  </si>
  <si>
    <t>BAUTISTA AGUT,</t>
  </si>
  <si>
    <t>THIEM,</t>
  </si>
  <si>
    <t>BAGDHATIS,</t>
  </si>
  <si>
    <t>BROWN,</t>
  </si>
  <si>
    <t>DEL POTRO,</t>
  </si>
  <si>
    <t>GABASHVILI,</t>
  </si>
  <si>
    <t>JAZIRI,</t>
  </si>
  <si>
    <t>TOMIC,</t>
  </si>
  <si>
    <t>GOFFIN,</t>
  </si>
  <si>
    <t>OLIVO,</t>
  </si>
  <si>
    <t>RAONIC,</t>
  </si>
  <si>
    <t>LORENZI,</t>
  </si>
  <si>
    <t>MAHUT,</t>
  </si>
  <si>
    <t>BERDYCH,</t>
  </si>
  <si>
    <t>NADAL,</t>
  </si>
  <si>
    <t>BASILASHVILI,</t>
  </si>
  <si>
    <t>ZVEREV,</t>
  </si>
  <si>
    <t>SANDGREN,</t>
  </si>
  <si>
    <t>DUTRA SILVA,</t>
  </si>
  <si>
    <t>WAWWRINKA,</t>
  </si>
  <si>
    <t>YOUNG,</t>
  </si>
  <si>
    <t>DJOKOVIC,</t>
  </si>
  <si>
    <t>ELLIAS,</t>
  </si>
  <si>
    <t>KLIZAN,</t>
  </si>
  <si>
    <t>ROBREDO,</t>
  </si>
  <si>
    <t>ESTRELLA BURGOS,</t>
  </si>
  <si>
    <t>ROBERT,</t>
  </si>
  <si>
    <t>JARRY,</t>
  </si>
  <si>
    <t>CHUNG,</t>
  </si>
  <si>
    <t>BEDENE,</t>
  </si>
  <si>
    <t>EVANS,</t>
  </si>
  <si>
    <t>LU,</t>
  </si>
  <si>
    <t>KOVALIK,</t>
  </si>
  <si>
    <t>THOMPSON,</t>
  </si>
  <si>
    <t>MANARINNO,</t>
  </si>
  <si>
    <t>SCHWARTZMAN,</t>
  </si>
  <si>
    <t>NAPOLITANO,</t>
  </si>
  <si>
    <t>KARLOVIC,</t>
  </si>
  <si>
    <t>ANDERSON,</t>
  </si>
  <si>
    <t>MULLER,</t>
  </si>
  <si>
    <t>SIMON,</t>
  </si>
  <si>
    <t>KRAVCHUK,</t>
  </si>
  <si>
    <t>LAJOVIC,</t>
  </si>
  <si>
    <t>TSITSIPAS,</t>
  </si>
  <si>
    <t>COPIL,</t>
  </si>
  <si>
    <t>DOLGOPOLOV,</t>
  </si>
  <si>
    <t>KOHLSCHREIBER,</t>
  </si>
  <si>
    <t>TIAFOE,</t>
  </si>
  <si>
    <t>KUKUSKHIN,</t>
  </si>
  <si>
    <t>DONALDSON,</t>
  </si>
  <si>
    <t>HAMOU,</t>
  </si>
  <si>
    <t>SUGITA,</t>
  </si>
  <si>
    <t>DIMITROV,</t>
  </si>
  <si>
    <t>MILLMAN,</t>
  </si>
  <si>
    <t>GASQUET,</t>
  </si>
  <si>
    <t>GULBIS,</t>
  </si>
  <si>
    <t>PELLA,</t>
  </si>
  <si>
    <t>HAASE,</t>
  </si>
  <si>
    <t>BOURGUE,</t>
  </si>
  <si>
    <t>NISHIKORI,</t>
  </si>
  <si>
    <t>EDMUND,</t>
  </si>
  <si>
    <t>GIRALDO,</t>
  </si>
  <si>
    <t>DONSKOY,</t>
  </si>
  <si>
    <t>BENNETEAU,</t>
  </si>
  <si>
    <t>POULINE,</t>
  </si>
  <si>
    <t>MONFILS,</t>
  </si>
  <si>
    <t>BERANKIS,</t>
  </si>
  <si>
    <t>ISTOMIN,</t>
  </si>
  <si>
    <t>MAYER,</t>
  </si>
  <si>
    <t>VERDASCO,</t>
  </si>
  <si>
    <t>ZEBALLOS,</t>
  </si>
  <si>
    <t>GRANOLLERS,</t>
  </si>
  <si>
    <t>KUZNETSOV,</t>
  </si>
  <si>
    <t>SOUSA,</t>
  </si>
  <si>
    <t>CARRENO BUSTA,</t>
  </si>
  <si>
    <t>YOUZHNY,</t>
  </si>
  <si>
    <t>KHACHANOV,</t>
  </si>
  <si>
    <t>GARCIA-LOPEZ,</t>
  </si>
  <si>
    <t>HARRISON,</t>
  </si>
  <si>
    <t>MEDVEDEV,</t>
  </si>
  <si>
    <t>MONTEIRO,</t>
  </si>
  <si>
    <t>SEPPI ,</t>
  </si>
  <si>
    <t>age</t>
  </si>
  <si>
    <t>BMI</t>
  </si>
  <si>
    <t>(X1)</t>
  </si>
  <si>
    <t>(X2)</t>
  </si>
  <si>
    <t>(X3)</t>
  </si>
  <si>
    <t>(X4)</t>
  </si>
  <si>
    <t>random number</t>
  </si>
  <si>
    <t>players name</t>
  </si>
  <si>
    <t>country</t>
  </si>
  <si>
    <t>ID</t>
  </si>
  <si>
    <t>number</t>
  </si>
  <si>
    <t>year of birth</t>
  </si>
  <si>
    <t>weight in Kilos</t>
  </si>
  <si>
    <t>height in metres</t>
  </si>
  <si>
    <t>BMI intrepertation (WHO)</t>
  </si>
  <si>
    <t>first round roland garros 2017</t>
  </si>
  <si>
    <t>ATP ranking (singles)</t>
  </si>
  <si>
    <t>average serve speed (mile/hour)</t>
  </si>
  <si>
    <t>BERLOCQ,</t>
  </si>
  <si>
    <t>CILIC,</t>
  </si>
  <si>
    <t>stephane</t>
  </si>
  <si>
    <t>maxime</t>
  </si>
  <si>
    <t>MURRAY</t>
  </si>
  <si>
    <t>andy</t>
  </si>
  <si>
    <t>(X6)</t>
  </si>
  <si>
    <t>(X5)</t>
  </si>
  <si>
    <t>Y</t>
  </si>
  <si>
    <t>case number</t>
  </si>
  <si>
    <t>infant birth weight (gr)</t>
  </si>
  <si>
    <t>xy</t>
  </si>
  <si>
    <r>
      <t>x</t>
    </r>
    <r>
      <rPr>
        <sz val="11"/>
        <color theme="1"/>
        <rFont val="Calibri"/>
        <family val="2"/>
      </rPr>
      <t>²</t>
    </r>
  </si>
  <si>
    <r>
      <t>y</t>
    </r>
    <r>
      <rPr>
        <sz val="11"/>
        <color theme="1"/>
        <rFont val="Calibri"/>
        <family val="2"/>
      </rPr>
      <t>²</t>
    </r>
  </si>
  <si>
    <t>Pembilang</t>
  </si>
  <si>
    <t>(Ʃy)(Ʃx²)</t>
  </si>
  <si>
    <r>
      <t>(</t>
    </r>
    <r>
      <rPr>
        <sz val="11"/>
        <color theme="1"/>
        <rFont val="Calibri"/>
        <family val="2"/>
      </rPr>
      <t>Ʃx)(Ʃxy)</t>
    </r>
  </si>
  <si>
    <t>-</t>
  </si>
  <si>
    <t>penyebut</t>
  </si>
  <si>
    <r>
      <t>n*</t>
    </r>
    <r>
      <rPr>
        <sz val="11"/>
        <color theme="1"/>
        <rFont val="Calibri"/>
        <family val="2"/>
      </rPr>
      <t>Ʃx²</t>
    </r>
  </si>
  <si>
    <r>
      <t>(</t>
    </r>
    <r>
      <rPr>
        <sz val="11"/>
        <color theme="1"/>
        <rFont val="Calibri"/>
        <family val="2"/>
      </rPr>
      <t>Ʃx)²</t>
    </r>
  </si>
  <si>
    <t>pembilang</t>
  </si>
  <si>
    <r>
      <t>n*(</t>
    </r>
    <r>
      <rPr>
        <sz val="11"/>
        <color theme="1"/>
        <rFont val="Calibri"/>
        <family val="2"/>
      </rPr>
      <t>Ʃxy)</t>
    </r>
  </si>
  <si>
    <r>
      <t>(</t>
    </r>
    <r>
      <rPr>
        <sz val="11"/>
        <color theme="1"/>
        <rFont val="Calibri"/>
        <family val="2"/>
      </rPr>
      <t>Ʃx)(Ʃy)</t>
    </r>
  </si>
  <si>
    <r>
      <t>(y-y')</t>
    </r>
    <r>
      <rPr>
        <sz val="11"/>
        <color theme="1"/>
        <rFont val="Calibri"/>
        <family val="2"/>
      </rPr>
      <t>²</t>
    </r>
  </si>
  <si>
    <t>X</t>
  </si>
  <si>
    <t>Y'</t>
  </si>
  <si>
    <t>a</t>
  </si>
  <si>
    <t>=</t>
  </si>
  <si>
    <t>b</t>
  </si>
  <si>
    <t>y' = a+ bx</t>
  </si>
  <si>
    <t>total</t>
  </si>
  <si>
    <t>S</t>
  </si>
  <si>
    <t>korelasi</t>
  </si>
  <si>
    <t>ƩX</t>
  </si>
  <si>
    <t>ƩY</t>
  </si>
  <si>
    <t>ƩX²</t>
  </si>
  <si>
    <t>ƩY²</t>
  </si>
  <si>
    <t>ƩXY</t>
  </si>
  <si>
    <t>(ƩX)²</t>
  </si>
  <si>
    <t>(ƩY)²</t>
  </si>
  <si>
    <t>average speed</t>
  </si>
  <si>
    <t>n</t>
  </si>
  <si>
    <t>r =</t>
  </si>
  <si>
    <t>babak ke 3</t>
  </si>
  <si>
    <t>babak 3</t>
  </si>
  <si>
    <t>babak 1</t>
  </si>
  <si>
    <t>babak 2</t>
  </si>
  <si>
    <t>ISNER</t>
  </si>
  <si>
    <t>HERBERT</t>
  </si>
  <si>
    <t>pierre-hurgues</t>
  </si>
  <si>
    <t>KICKER</t>
  </si>
  <si>
    <t>KYRGIOS</t>
  </si>
  <si>
    <t>nick</t>
  </si>
  <si>
    <t>FERRER</t>
  </si>
  <si>
    <t>LOPEZ</t>
  </si>
  <si>
    <t>feliciano</t>
  </si>
  <si>
    <t>TRUNGGELITTI</t>
  </si>
  <si>
    <t>marco</t>
  </si>
  <si>
    <t>JOHNSON</t>
  </si>
  <si>
    <t>steve</t>
  </si>
  <si>
    <t>CORIC</t>
  </si>
  <si>
    <t>borna</t>
  </si>
  <si>
    <t>RAMOS-VINOLAS</t>
  </si>
  <si>
    <t>albert</t>
  </si>
  <si>
    <t>average ace</t>
  </si>
  <si>
    <t>y'=-69.47 + 0.45x</t>
  </si>
  <si>
    <t>Ʃ</t>
  </si>
  <si>
    <t>X bar</t>
  </si>
  <si>
    <t>mean</t>
  </si>
  <si>
    <t>deviasi dari mean</t>
  </si>
  <si>
    <t>kuadrat deviasi</t>
  </si>
  <si>
    <t>variance</t>
  </si>
  <si>
    <t>SD</t>
  </si>
  <si>
    <t>freq</t>
  </si>
  <si>
    <t>cumul</t>
  </si>
  <si>
    <t>c</t>
  </si>
  <si>
    <t>d</t>
  </si>
  <si>
    <t>Sn (x)</t>
  </si>
  <si>
    <t>e</t>
  </si>
  <si>
    <t>f</t>
  </si>
  <si>
    <t>g</t>
  </si>
  <si>
    <t>h</t>
  </si>
  <si>
    <t>i</t>
  </si>
  <si>
    <t>j</t>
  </si>
  <si>
    <t>N sampel</t>
  </si>
  <si>
    <t>simpangan baku</t>
  </si>
  <si>
    <t>Z score</t>
  </si>
  <si>
    <t>f(x)</t>
  </si>
  <si>
    <t>difference</t>
  </si>
  <si>
    <t>Dn</t>
  </si>
  <si>
    <t>KS tabel</t>
  </si>
  <si>
    <t>RAMOS-VINOLAS,</t>
  </si>
  <si>
    <t>ISNER,</t>
  </si>
  <si>
    <t>LOPEZ,</t>
  </si>
  <si>
    <t>JOHNSON,</t>
  </si>
  <si>
    <t>MURRAY,</t>
  </si>
  <si>
    <t>(Y1)</t>
  </si>
  <si>
    <t>average serve speed (km/hour)</t>
  </si>
  <si>
    <t>3rd round roland garros 2017</t>
  </si>
  <si>
    <t>Appendix 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</si>
</sst>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0" fillId="0" borderId="0" xfId="0" applyNumberFormat="1" applyFill="1"/>
    <xf numFmtId="2" fontId="0" fillId="0" borderId="0" xfId="0" applyNumberFormat="1"/>
    <xf numFmtId="0" fontId="0" fillId="2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1" xfId="0" applyNumberFormat="1" applyBorder="1"/>
    <xf numFmtId="0" fontId="0" fillId="0" borderId="0" xfId="0" applyFill="1" applyAlignment="1">
      <alignment horizontal="right"/>
    </xf>
    <xf numFmtId="0" fontId="7" fillId="0" borderId="0" xfId="0" applyFont="1" applyFill="1" applyAlignment="1">
      <alignment horizontal="right"/>
    </xf>
    <xf numFmtId="2" fontId="5" fillId="0" borderId="0" xfId="0" applyNumberFormat="1" applyFont="1" applyFill="1"/>
    <xf numFmtId="0" fontId="5" fillId="4" borderId="0" xfId="0" applyFont="1" applyFill="1"/>
    <xf numFmtId="2" fontId="5" fillId="4" borderId="0" xfId="0" applyNumberFormat="1" applyFont="1" applyFill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2" borderId="0" xfId="0" applyNumberFormat="1" applyFont="1" applyFill="1" applyAlignment="1">
      <alignment horizontal="left" vertical="center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9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1" fontId="0" fillId="2" borderId="0" xfId="0" applyNumberFormat="1" applyFill="1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2" fontId="0" fillId="0" borderId="0" xfId="0" applyNumberForma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textRotation="45" wrapText="1"/>
    </xf>
    <xf numFmtId="0" fontId="0" fillId="0" borderId="0" xfId="0" applyAlignment="1">
      <alignment horizontal="center" vertical="center" textRotation="45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967760713079182"/>
          <c:y val="3.4517727084757491E-2"/>
          <c:w val="0.82734544320573966"/>
          <c:h val="0.9065736638225667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'average serve speed vs aces'!$B$4:$B$100</c:f>
              <c:numCache>
                <c:formatCode>0.00</c:formatCode>
                <c:ptCount val="97"/>
                <c:pt idx="0">
                  <c:v>163</c:v>
                </c:pt>
                <c:pt idx="1">
                  <c:v>178</c:v>
                </c:pt>
                <c:pt idx="2">
                  <c:v>159.66666666666666</c:v>
                </c:pt>
                <c:pt idx="3">
                  <c:v>154.66666666666666</c:v>
                </c:pt>
                <c:pt idx="4">
                  <c:v>170.66666666666666</c:v>
                </c:pt>
                <c:pt idx="5">
                  <c:v>178.66666666666666</c:v>
                </c:pt>
                <c:pt idx="6">
                  <c:v>163</c:v>
                </c:pt>
                <c:pt idx="7">
                  <c:v>189</c:v>
                </c:pt>
                <c:pt idx="8">
                  <c:v>173</c:v>
                </c:pt>
                <c:pt idx="9">
                  <c:v>176.66666666666666</c:v>
                </c:pt>
                <c:pt idx="10">
                  <c:v>155.66666666666666</c:v>
                </c:pt>
                <c:pt idx="11">
                  <c:v>169.66666666666666</c:v>
                </c:pt>
                <c:pt idx="12">
                  <c:v>175</c:v>
                </c:pt>
                <c:pt idx="13">
                  <c:v>170.33333333333334</c:v>
                </c:pt>
                <c:pt idx="14">
                  <c:v>162.66666666666666</c:v>
                </c:pt>
                <c:pt idx="15">
                  <c:v>160</c:v>
                </c:pt>
                <c:pt idx="16">
                  <c:v>187.33333333333334</c:v>
                </c:pt>
                <c:pt idx="17">
                  <c:v>177</c:v>
                </c:pt>
                <c:pt idx="18">
                  <c:v>163.33333333333334</c:v>
                </c:pt>
                <c:pt idx="19">
                  <c:v>164.33333333333334</c:v>
                </c:pt>
                <c:pt idx="20">
                  <c:v>169.66666666666666</c:v>
                </c:pt>
                <c:pt idx="21">
                  <c:v>175.33333333333334</c:v>
                </c:pt>
                <c:pt idx="22">
                  <c:v>169.66666666666666</c:v>
                </c:pt>
                <c:pt idx="23">
                  <c:v>158</c:v>
                </c:pt>
                <c:pt idx="24">
                  <c:v>165.33333333333334</c:v>
                </c:pt>
                <c:pt idx="25">
                  <c:v>163.66666666666666</c:v>
                </c:pt>
                <c:pt idx="26">
                  <c:v>177.33333333333334</c:v>
                </c:pt>
                <c:pt idx="27">
                  <c:v>175.66666666666666</c:v>
                </c:pt>
                <c:pt idx="28">
                  <c:v>187.33333333333334</c:v>
                </c:pt>
                <c:pt idx="29">
                  <c:v>176</c:v>
                </c:pt>
                <c:pt idx="30">
                  <c:v>170.33333333333334</c:v>
                </c:pt>
                <c:pt idx="31">
                  <c:v>160</c:v>
                </c:pt>
              </c:numCache>
            </c:numRef>
          </c:xVal>
          <c:yVal>
            <c:numRef>
              <c:f>'average serve speed vs aces'!$E$4:$E$100</c:f>
              <c:numCache>
                <c:formatCode>0.00</c:formatCode>
                <c:ptCount val="97"/>
                <c:pt idx="0">
                  <c:v>3</c:v>
                </c:pt>
                <c:pt idx="1">
                  <c:v>10.333333333333334</c:v>
                </c:pt>
                <c:pt idx="2">
                  <c:v>2.6666666666666665</c:v>
                </c:pt>
                <c:pt idx="3">
                  <c:v>3.3333333333333335</c:v>
                </c:pt>
                <c:pt idx="4">
                  <c:v>8.6666666666666661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18.333333333333332</c:v>
                </c:pt>
                <c:pt idx="8">
                  <c:v>3.6666666666666665</c:v>
                </c:pt>
                <c:pt idx="9">
                  <c:v>9</c:v>
                </c:pt>
                <c:pt idx="10">
                  <c:v>1.6666666666666667</c:v>
                </c:pt>
                <c:pt idx="11">
                  <c:v>8</c:v>
                </c:pt>
                <c:pt idx="12">
                  <c:v>4.666666666666667</c:v>
                </c:pt>
                <c:pt idx="13">
                  <c:v>5.333333333333333</c:v>
                </c:pt>
                <c:pt idx="14">
                  <c:v>5.333333333333333</c:v>
                </c:pt>
                <c:pt idx="15">
                  <c:v>2.6666666666666665</c:v>
                </c:pt>
                <c:pt idx="16">
                  <c:v>19.333333333333332</c:v>
                </c:pt>
                <c:pt idx="17">
                  <c:v>8.6666666666666661</c:v>
                </c:pt>
                <c:pt idx="18">
                  <c:v>4.666666666666667</c:v>
                </c:pt>
                <c:pt idx="19">
                  <c:v>5</c:v>
                </c:pt>
                <c:pt idx="20">
                  <c:v>2.6666666666666665</c:v>
                </c:pt>
                <c:pt idx="21">
                  <c:v>9.3333333333333339</c:v>
                </c:pt>
                <c:pt idx="22">
                  <c:v>4</c:v>
                </c:pt>
                <c:pt idx="23">
                  <c:v>2.3333333333333335</c:v>
                </c:pt>
                <c:pt idx="24">
                  <c:v>4</c:v>
                </c:pt>
                <c:pt idx="25">
                  <c:v>8</c:v>
                </c:pt>
                <c:pt idx="26">
                  <c:v>9.3333333333333339</c:v>
                </c:pt>
                <c:pt idx="27">
                  <c:v>5</c:v>
                </c:pt>
                <c:pt idx="28">
                  <c:v>22</c:v>
                </c:pt>
                <c:pt idx="29">
                  <c:v>8.6666666666666661</c:v>
                </c:pt>
                <c:pt idx="30">
                  <c:v>10</c:v>
                </c:pt>
                <c:pt idx="31">
                  <c:v>4.666666666666667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'average serve speed vs aces'!$B$4:$B$100</c:f>
              <c:numCache>
                <c:formatCode>0.00</c:formatCode>
                <c:ptCount val="97"/>
                <c:pt idx="0">
                  <c:v>163</c:v>
                </c:pt>
                <c:pt idx="1">
                  <c:v>178</c:v>
                </c:pt>
                <c:pt idx="2">
                  <c:v>159.66666666666666</c:v>
                </c:pt>
                <c:pt idx="3">
                  <c:v>154.66666666666666</c:v>
                </c:pt>
                <c:pt idx="4">
                  <c:v>170.66666666666666</c:v>
                </c:pt>
                <c:pt idx="5">
                  <c:v>178.66666666666666</c:v>
                </c:pt>
                <c:pt idx="6">
                  <c:v>163</c:v>
                </c:pt>
                <c:pt idx="7">
                  <c:v>189</c:v>
                </c:pt>
                <c:pt idx="8">
                  <c:v>173</c:v>
                </c:pt>
                <c:pt idx="9">
                  <c:v>176.66666666666666</c:v>
                </c:pt>
                <c:pt idx="10">
                  <c:v>155.66666666666666</c:v>
                </c:pt>
                <c:pt idx="11">
                  <c:v>169.66666666666666</c:v>
                </c:pt>
                <c:pt idx="12">
                  <c:v>175</c:v>
                </c:pt>
                <c:pt idx="13">
                  <c:v>170.33333333333334</c:v>
                </c:pt>
                <c:pt idx="14">
                  <c:v>162.66666666666666</c:v>
                </c:pt>
                <c:pt idx="15">
                  <c:v>160</c:v>
                </c:pt>
                <c:pt idx="16">
                  <c:v>187.33333333333334</c:v>
                </c:pt>
                <c:pt idx="17">
                  <c:v>177</c:v>
                </c:pt>
                <c:pt idx="18">
                  <c:v>163.33333333333334</c:v>
                </c:pt>
                <c:pt idx="19">
                  <c:v>164.33333333333334</c:v>
                </c:pt>
                <c:pt idx="20">
                  <c:v>169.66666666666666</c:v>
                </c:pt>
                <c:pt idx="21">
                  <c:v>175.33333333333334</c:v>
                </c:pt>
                <c:pt idx="22">
                  <c:v>169.66666666666666</c:v>
                </c:pt>
                <c:pt idx="23">
                  <c:v>158</c:v>
                </c:pt>
                <c:pt idx="24">
                  <c:v>165.33333333333334</c:v>
                </c:pt>
                <c:pt idx="25">
                  <c:v>163.66666666666666</c:v>
                </c:pt>
                <c:pt idx="26">
                  <c:v>177.33333333333334</c:v>
                </c:pt>
                <c:pt idx="27">
                  <c:v>175.66666666666666</c:v>
                </c:pt>
                <c:pt idx="28">
                  <c:v>187.33333333333334</c:v>
                </c:pt>
                <c:pt idx="29">
                  <c:v>176</c:v>
                </c:pt>
                <c:pt idx="30">
                  <c:v>170.33333333333334</c:v>
                </c:pt>
                <c:pt idx="31">
                  <c:v>160</c:v>
                </c:pt>
              </c:numCache>
            </c:numRef>
          </c:xVal>
          <c:yVal>
            <c:numRef>
              <c:f>'average serve speed vs aces'!$AM$4:$AM$100</c:f>
              <c:numCache>
                <c:formatCode>0.00</c:formatCode>
                <c:ptCount val="97"/>
                <c:pt idx="0">
                  <c:v>3.9509478570186332</c:v>
                </c:pt>
                <c:pt idx="1">
                  <c:v>10.707845306264048</c:v>
                </c:pt>
                <c:pt idx="2">
                  <c:v>2.4494150905196506</c:v>
                </c:pt>
                <c:pt idx="3">
                  <c:v>0.19711594077118377</c:v>
                </c:pt>
                <c:pt idx="4">
                  <c:v>7.4044732199662917</c:v>
                </c:pt>
                <c:pt idx="5">
                  <c:v>11.008151859563839</c:v>
                </c:pt>
                <c:pt idx="6">
                  <c:v>3.9509478570186332</c:v>
                </c:pt>
                <c:pt idx="7">
                  <c:v>15.662903435710675</c:v>
                </c:pt>
                <c:pt idx="8">
                  <c:v>8.4555461565155809</c:v>
                </c:pt>
                <c:pt idx="9">
                  <c:v>10.107232199664452</c:v>
                </c:pt>
                <c:pt idx="10">
                  <c:v>0.64757577072087713</c:v>
                </c:pt>
                <c:pt idx="11">
                  <c:v>6.9540133900165984</c:v>
                </c:pt>
                <c:pt idx="12">
                  <c:v>9.3564658164149677</c:v>
                </c:pt>
                <c:pt idx="13">
                  <c:v>7.2543199433164034</c:v>
                </c:pt>
                <c:pt idx="14">
                  <c:v>3.8007945803687306</c:v>
                </c:pt>
                <c:pt idx="15">
                  <c:v>2.5995683671695531</c:v>
                </c:pt>
                <c:pt idx="16">
                  <c:v>14.91213705246119</c:v>
                </c:pt>
                <c:pt idx="17">
                  <c:v>10.257385476314354</c:v>
                </c:pt>
                <c:pt idx="18">
                  <c:v>4.1011011336685357</c:v>
                </c:pt>
                <c:pt idx="19">
                  <c:v>4.551560963618229</c:v>
                </c:pt>
                <c:pt idx="20">
                  <c:v>6.9540133900165984</c:v>
                </c:pt>
                <c:pt idx="21">
                  <c:v>9.5066190930648702</c:v>
                </c:pt>
                <c:pt idx="22">
                  <c:v>6.9540133900165984</c:v>
                </c:pt>
                <c:pt idx="23">
                  <c:v>1.6986487072701664</c:v>
                </c:pt>
                <c:pt idx="24">
                  <c:v>5.0020207935679224</c:v>
                </c:pt>
                <c:pt idx="25">
                  <c:v>4.251254410318424</c:v>
                </c:pt>
                <c:pt idx="26">
                  <c:v>10.407538752964257</c:v>
                </c:pt>
                <c:pt idx="27">
                  <c:v>9.6567723697147585</c:v>
                </c:pt>
                <c:pt idx="28">
                  <c:v>14.91213705246119</c:v>
                </c:pt>
                <c:pt idx="29">
                  <c:v>9.806925646364661</c:v>
                </c:pt>
                <c:pt idx="30">
                  <c:v>7.2543199433164034</c:v>
                </c:pt>
                <c:pt idx="31">
                  <c:v>2.5995683671695531</c:v>
                </c:pt>
              </c:numCache>
            </c:numRef>
          </c:yVal>
        </c:ser>
        <c:axId val="68010368"/>
        <c:axId val="68011904"/>
      </c:scatterChart>
      <c:valAx>
        <c:axId val="68010368"/>
        <c:scaling>
          <c:orientation val="minMax"/>
        </c:scaling>
        <c:axPos val="b"/>
        <c:numFmt formatCode="0.00" sourceLinked="1"/>
        <c:tickLblPos val="nextTo"/>
        <c:crossAx val="68011904"/>
        <c:crosses val="autoZero"/>
        <c:crossBetween val="midCat"/>
      </c:valAx>
      <c:valAx>
        <c:axId val="68011904"/>
        <c:scaling>
          <c:orientation val="minMax"/>
        </c:scaling>
        <c:axPos val="l"/>
        <c:majorGridlines/>
        <c:numFmt formatCode="0.00" sourceLinked="1"/>
        <c:tickLblPos val="nextTo"/>
        <c:crossAx val="680103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15</xdr:row>
      <xdr:rowOff>95250</xdr:rowOff>
    </xdr:from>
    <xdr:to>
      <xdr:col>33</xdr:col>
      <xdr:colOff>514350</xdr:colOff>
      <xdr:row>56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0"/>
  <sheetViews>
    <sheetView zoomScale="80" zoomScaleNormal="80" workbookViewId="0">
      <pane xSplit="4" ySplit="3" topLeftCell="E91" activePane="bottomRight" state="frozenSplit"/>
      <selection pane="topRight" activeCell="E1" sqref="E1"/>
      <selection pane="bottomLeft" activeCell="A4" sqref="A4"/>
      <selection pane="bottomRight" activeCell="A144" sqref="A144"/>
    </sheetView>
  </sheetViews>
  <sheetFormatPr defaultRowHeight="15"/>
  <cols>
    <col min="2" max="2" width="0" hidden="1" customWidth="1"/>
    <col min="3" max="3" width="8" style="7" bestFit="1" customWidth="1"/>
    <col min="4" max="4" width="9.140625" style="5"/>
    <col min="5" max="5" width="17.7109375" bestFit="1" customWidth="1"/>
    <col min="6" max="6" width="19" customWidth="1"/>
    <col min="7" max="8" width="9.140625" style="5"/>
    <col min="9" max="9" width="6.28515625" style="5" customWidth="1"/>
    <col min="10" max="10" width="11" style="5" customWidth="1"/>
    <col min="11" max="11" width="10.42578125" style="5" customWidth="1"/>
    <col min="12" max="12" width="9.140625" style="5"/>
    <col min="13" max="13" width="17.7109375" style="5" bestFit="1" customWidth="1"/>
    <col min="14" max="14" width="9.140625" customWidth="1"/>
    <col min="15" max="17" width="12.42578125" customWidth="1"/>
  </cols>
  <sheetData>
    <row r="1" spans="1:20" ht="26.25">
      <c r="A1" s="13" t="s">
        <v>239</v>
      </c>
    </row>
    <row r="2" spans="1:20" s="3" customFormat="1" ht="46.5" customHeight="1">
      <c r="C2" s="84" t="s">
        <v>234</v>
      </c>
      <c r="D2" s="3" t="s">
        <v>233</v>
      </c>
      <c r="E2" s="83" t="s">
        <v>231</v>
      </c>
      <c r="F2" s="83"/>
      <c r="G2" s="83" t="s">
        <v>232</v>
      </c>
      <c r="H2" s="83" t="s">
        <v>235</v>
      </c>
      <c r="I2" s="3" t="s">
        <v>224</v>
      </c>
      <c r="J2" s="3" t="s">
        <v>237</v>
      </c>
      <c r="K2" s="3" t="s">
        <v>236</v>
      </c>
      <c r="L2" s="3" t="s">
        <v>225</v>
      </c>
      <c r="M2" s="83" t="s">
        <v>238</v>
      </c>
      <c r="N2" s="3" t="s">
        <v>240</v>
      </c>
      <c r="O2" s="3" t="s">
        <v>241</v>
      </c>
      <c r="P2" s="42" t="s">
        <v>241</v>
      </c>
      <c r="Q2" s="42" t="s">
        <v>241</v>
      </c>
      <c r="R2" s="3" t="s">
        <v>129</v>
      </c>
      <c r="S2" s="42" t="s">
        <v>129</v>
      </c>
      <c r="T2" s="42" t="s">
        <v>129</v>
      </c>
    </row>
    <row r="3" spans="1:20" s="3" customFormat="1" ht="30">
      <c r="C3" s="84"/>
      <c r="D3" s="9" t="s">
        <v>230</v>
      </c>
      <c r="E3" s="83"/>
      <c r="F3" s="83"/>
      <c r="G3" s="83"/>
      <c r="H3" s="83"/>
      <c r="I3" s="3" t="s">
        <v>226</v>
      </c>
      <c r="J3" s="3" t="s">
        <v>227</v>
      </c>
      <c r="K3" s="3" t="s">
        <v>228</v>
      </c>
      <c r="L3" s="3" t="s">
        <v>229</v>
      </c>
      <c r="M3" s="83"/>
      <c r="N3" s="6" t="s">
        <v>249</v>
      </c>
      <c r="O3" s="6" t="s">
        <v>248</v>
      </c>
      <c r="P3" s="42" t="s">
        <v>289</v>
      </c>
      <c r="Q3" s="42" t="s">
        <v>286</v>
      </c>
      <c r="R3" s="42" t="s">
        <v>288</v>
      </c>
      <c r="S3" s="42" t="s">
        <v>289</v>
      </c>
      <c r="T3" s="42" t="s">
        <v>287</v>
      </c>
    </row>
    <row r="4" spans="1:20" s="1" customFormat="1">
      <c r="A4" s="1">
        <v>1</v>
      </c>
      <c r="B4" s="1">
        <v>1</v>
      </c>
      <c r="C4" s="45">
        <v>1</v>
      </c>
      <c r="D4" s="50">
        <v>24</v>
      </c>
      <c r="E4" s="1" t="s">
        <v>130</v>
      </c>
      <c r="F4" s="1" t="s">
        <v>11</v>
      </c>
      <c r="G4" s="45" t="s">
        <v>12</v>
      </c>
      <c r="H4" s="51">
        <v>1986</v>
      </c>
      <c r="I4" s="51">
        <f ca="1">YEAR(TODAY())-H4</f>
        <v>31</v>
      </c>
      <c r="J4" s="44">
        <v>1.8</v>
      </c>
      <c r="K4" s="44">
        <v>80</v>
      </c>
      <c r="L4" s="44">
        <f t="shared" ref="L4:L35" si="0">K4/(J4^2)</f>
        <v>24.691358024691358</v>
      </c>
      <c r="M4" s="44" t="str">
        <f>IF(L4&lt;19,"skinny",IF(L4&lt;25,"normal",IF(L4&lt;30,"overweight",IF(L4&lt;35,"obesity level I",IF(L4&lt;40,"obesity level II","obesity level III")))))</f>
        <v>normal</v>
      </c>
      <c r="N4" s="45">
        <v>23</v>
      </c>
      <c r="O4" s="45">
        <v>162</v>
      </c>
      <c r="P4" s="45">
        <v>162</v>
      </c>
      <c r="Q4" s="45"/>
      <c r="R4" s="45">
        <v>7</v>
      </c>
      <c r="S4" s="45">
        <v>2</v>
      </c>
      <c r="T4" s="45"/>
    </row>
    <row r="5" spans="1:20">
      <c r="B5" s="1">
        <v>2</v>
      </c>
      <c r="C5" s="8">
        <v>2</v>
      </c>
      <c r="D5" s="4">
        <v>94</v>
      </c>
      <c r="E5" t="s">
        <v>131</v>
      </c>
      <c r="F5" t="s">
        <v>13</v>
      </c>
      <c r="G5" s="5" t="s">
        <v>5</v>
      </c>
      <c r="H5" s="10">
        <v>1999</v>
      </c>
      <c r="I5" s="11">
        <f ca="1">YEAR(TODAY())-H5</f>
        <v>18</v>
      </c>
      <c r="J5" s="12">
        <v>1.8</v>
      </c>
      <c r="K5" s="12">
        <v>69.099999999999994</v>
      </c>
      <c r="L5" s="12">
        <f t="shared" si="0"/>
        <v>21.327160493827158</v>
      </c>
      <c r="M5" s="12" t="str">
        <f t="shared" ref="M5:M68" si="1">IF(L5&lt;19,"skinny",IF(L5&lt;25,"normal",IF(L5&lt;30,"overweight",IF(L5&lt;35,"obesity level I",IF(L5&lt;40,"obesity level II","obesity level III")))))</f>
        <v>normal</v>
      </c>
      <c r="N5" s="5">
        <v>240</v>
      </c>
      <c r="O5" s="5">
        <v>160</v>
      </c>
      <c r="P5" s="5"/>
      <c r="Q5" s="5"/>
      <c r="R5" s="5">
        <v>4</v>
      </c>
      <c r="S5" s="5"/>
    </row>
    <row r="6" spans="1:20">
      <c r="B6" s="1">
        <v>3</v>
      </c>
      <c r="C6" s="8">
        <v>3</v>
      </c>
      <c r="D6" s="4">
        <v>70</v>
      </c>
      <c r="E6" t="s">
        <v>132</v>
      </c>
      <c r="F6" t="s">
        <v>14</v>
      </c>
      <c r="G6" s="5" t="s">
        <v>2</v>
      </c>
      <c r="H6" s="10">
        <v>1996</v>
      </c>
      <c r="I6" s="11">
        <f t="shared" ref="I6:I69" ca="1" si="2">YEAR(TODAY())-H6</f>
        <v>21</v>
      </c>
      <c r="J6" s="12">
        <v>1.91</v>
      </c>
      <c r="K6" s="12">
        <v>78.2</v>
      </c>
      <c r="L6" s="12">
        <f t="shared" si="0"/>
        <v>21.435815904169296</v>
      </c>
      <c r="M6" s="12" t="str">
        <f t="shared" si="1"/>
        <v>normal</v>
      </c>
      <c r="N6" s="5">
        <v>126</v>
      </c>
      <c r="O6" s="5">
        <v>170</v>
      </c>
      <c r="P6" s="5"/>
      <c r="Q6" s="5"/>
      <c r="R6" s="5">
        <v>16</v>
      </c>
      <c r="S6" s="5"/>
    </row>
    <row r="7" spans="1:20" s="1" customFormat="1">
      <c r="A7" s="1">
        <v>2</v>
      </c>
      <c r="B7" s="1">
        <v>4</v>
      </c>
      <c r="C7" s="45">
        <v>4</v>
      </c>
      <c r="D7" s="50">
        <v>82</v>
      </c>
      <c r="E7" s="1" t="s">
        <v>133</v>
      </c>
      <c r="F7" s="1" t="s">
        <v>15</v>
      </c>
      <c r="G7" s="45" t="s">
        <v>8</v>
      </c>
      <c r="H7" s="51">
        <v>1993</v>
      </c>
      <c r="I7" s="52">
        <f t="shared" ca="1" si="2"/>
        <v>24</v>
      </c>
      <c r="J7" s="44">
        <v>1.98</v>
      </c>
      <c r="K7" s="44">
        <v>92.3</v>
      </c>
      <c r="L7" s="44">
        <f t="shared" si="0"/>
        <v>23.543515967758392</v>
      </c>
      <c r="M7" s="44" t="str">
        <f t="shared" si="1"/>
        <v>normal</v>
      </c>
      <c r="N7" s="45">
        <v>57</v>
      </c>
      <c r="O7" s="45">
        <v>179</v>
      </c>
      <c r="P7" s="45">
        <v>179</v>
      </c>
      <c r="Q7" s="45"/>
      <c r="R7" s="45">
        <v>13</v>
      </c>
      <c r="S7" s="45">
        <v>13</v>
      </c>
    </row>
    <row r="8" spans="1:20">
      <c r="B8" s="1">
        <v>5</v>
      </c>
      <c r="C8" s="8">
        <v>5</v>
      </c>
      <c r="D8" s="4">
        <v>31</v>
      </c>
      <c r="E8" t="s">
        <v>134</v>
      </c>
      <c r="F8" t="s">
        <v>16</v>
      </c>
      <c r="G8" s="5" t="s">
        <v>5</v>
      </c>
      <c r="H8" s="10">
        <v>1996</v>
      </c>
      <c r="I8" s="11">
        <f t="shared" ca="1" si="2"/>
        <v>21</v>
      </c>
      <c r="J8" s="12">
        <v>1.96</v>
      </c>
      <c r="K8" s="12">
        <v>82.3</v>
      </c>
      <c r="L8" s="12">
        <f t="shared" si="0"/>
        <v>21.423365264473137</v>
      </c>
      <c r="M8" s="12" t="str">
        <f t="shared" si="1"/>
        <v>normal</v>
      </c>
      <c r="N8" s="5">
        <v>277</v>
      </c>
      <c r="O8" s="5">
        <v>182</v>
      </c>
      <c r="P8" s="5"/>
      <c r="Q8" s="5"/>
      <c r="R8" s="5">
        <v>11</v>
      </c>
      <c r="S8" s="5"/>
    </row>
    <row r="9" spans="1:20">
      <c r="B9" s="1">
        <v>6</v>
      </c>
      <c r="C9" s="8">
        <v>6</v>
      </c>
      <c r="D9" s="4">
        <v>6</v>
      </c>
      <c r="E9" t="s">
        <v>135</v>
      </c>
      <c r="F9" t="s">
        <v>17</v>
      </c>
      <c r="G9" s="5" t="s">
        <v>10</v>
      </c>
      <c r="H9" s="10">
        <v>1985</v>
      </c>
      <c r="I9" s="11">
        <f t="shared" ca="1" si="2"/>
        <v>32</v>
      </c>
      <c r="J9" s="12">
        <v>1.83</v>
      </c>
      <c r="K9" s="12">
        <v>84.1</v>
      </c>
      <c r="L9" s="12">
        <f t="shared" si="0"/>
        <v>25.112723580877297</v>
      </c>
      <c r="M9" s="12" t="str">
        <f t="shared" si="1"/>
        <v>overweight</v>
      </c>
      <c r="N9" s="5">
        <v>69</v>
      </c>
      <c r="O9" s="5">
        <v>175</v>
      </c>
      <c r="P9" s="5">
        <v>178</v>
      </c>
      <c r="Q9" s="5"/>
      <c r="R9" s="5">
        <v>16</v>
      </c>
      <c r="S9" s="5">
        <v>7</v>
      </c>
    </row>
    <row r="10" spans="1:20">
      <c r="B10" s="1">
        <v>7</v>
      </c>
      <c r="C10" s="8">
        <v>7</v>
      </c>
      <c r="D10" s="4">
        <v>115</v>
      </c>
      <c r="E10" t="s">
        <v>136</v>
      </c>
      <c r="F10" t="s">
        <v>18</v>
      </c>
      <c r="G10" s="5" t="s">
        <v>19</v>
      </c>
      <c r="H10" s="10">
        <v>1987</v>
      </c>
      <c r="I10" s="11">
        <f t="shared" ca="1" si="2"/>
        <v>30</v>
      </c>
      <c r="J10" s="12">
        <v>1.88</v>
      </c>
      <c r="K10" s="12">
        <v>82.3</v>
      </c>
      <c r="L10" s="12">
        <f t="shared" si="0"/>
        <v>23.285423268447261</v>
      </c>
      <c r="M10" s="12" t="str">
        <f t="shared" si="1"/>
        <v>normal</v>
      </c>
      <c r="N10" s="5">
        <v>61</v>
      </c>
      <c r="O10" s="5">
        <v>170</v>
      </c>
      <c r="P10" s="5">
        <v>170</v>
      </c>
      <c r="Q10" s="5"/>
      <c r="R10" s="5">
        <v>3</v>
      </c>
      <c r="S10" s="5">
        <v>3</v>
      </c>
    </row>
    <row r="11" spans="1:20">
      <c r="B11" s="1">
        <v>8</v>
      </c>
      <c r="C11" s="8">
        <v>8</v>
      </c>
      <c r="D11" s="4">
        <v>60</v>
      </c>
      <c r="E11" t="s">
        <v>137</v>
      </c>
      <c r="F11" t="s">
        <v>20</v>
      </c>
      <c r="G11" s="5" t="s">
        <v>7</v>
      </c>
      <c r="H11" s="10">
        <v>1993</v>
      </c>
      <c r="I11" s="11">
        <f t="shared" ca="1" si="2"/>
        <v>24</v>
      </c>
      <c r="J11" s="12">
        <v>1.83</v>
      </c>
      <c r="K11" s="12">
        <v>79.5</v>
      </c>
      <c r="L11" s="12">
        <f t="shared" si="0"/>
        <v>23.739138224491622</v>
      </c>
      <c r="M11" s="12" t="str">
        <f t="shared" si="1"/>
        <v>normal</v>
      </c>
      <c r="N11" s="5">
        <v>138</v>
      </c>
      <c r="O11" s="8">
        <v>155</v>
      </c>
      <c r="P11" s="8"/>
      <c r="Q11" s="8"/>
      <c r="R11" s="5">
        <v>3</v>
      </c>
      <c r="S11" s="5"/>
    </row>
    <row r="12" spans="1:20">
      <c r="B12" s="2">
        <v>9</v>
      </c>
      <c r="C12" s="8">
        <v>9</v>
      </c>
      <c r="D12" s="4">
        <v>30</v>
      </c>
      <c r="E12" t="s">
        <v>138</v>
      </c>
      <c r="F12" t="s">
        <v>21</v>
      </c>
      <c r="G12" s="5" t="s">
        <v>2</v>
      </c>
      <c r="H12" s="10">
        <v>1987</v>
      </c>
      <c r="I12" s="11">
        <f t="shared" ca="1" si="2"/>
        <v>30</v>
      </c>
      <c r="J12" s="12">
        <v>1.88</v>
      </c>
      <c r="K12" s="12">
        <v>75</v>
      </c>
      <c r="L12" s="12">
        <f t="shared" si="0"/>
        <v>21.22000905387053</v>
      </c>
      <c r="M12" s="12" t="str">
        <f t="shared" si="1"/>
        <v>normal</v>
      </c>
      <c r="N12" s="5">
        <v>74</v>
      </c>
      <c r="O12" s="5">
        <v>182</v>
      </c>
      <c r="P12" s="5">
        <v>180</v>
      </c>
      <c r="Q12" s="5"/>
      <c r="R12" s="5">
        <v>11</v>
      </c>
      <c r="S12" s="5">
        <v>6</v>
      </c>
    </row>
    <row r="13" spans="1:20">
      <c r="B13" s="1">
        <v>10</v>
      </c>
      <c r="C13" s="8">
        <v>10</v>
      </c>
      <c r="D13" s="4">
        <v>27</v>
      </c>
      <c r="E13" t="s">
        <v>139</v>
      </c>
      <c r="F13" t="s">
        <v>22</v>
      </c>
      <c r="G13" s="5" t="s">
        <v>7</v>
      </c>
      <c r="H13" s="10">
        <v>1996</v>
      </c>
      <c r="I13" s="11">
        <f t="shared" ca="1" si="2"/>
        <v>21</v>
      </c>
      <c r="J13" s="12">
        <v>1.85</v>
      </c>
      <c r="K13" s="12">
        <v>81.8</v>
      </c>
      <c r="L13" s="12">
        <f t="shared" si="0"/>
        <v>23.900657414170926</v>
      </c>
      <c r="M13" s="12" t="str">
        <f t="shared" si="1"/>
        <v>normal</v>
      </c>
      <c r="N13" s="5">
        <v>75</v>
      </c>
      <c r="O13" s="8">
        <v>160</v>
      </c>
      <c r="P13" s="8"/>
      <c r="Q13" s="8"/>
      <c r="R13" s="5">
        <v>6</v>
      </c>
      <c r="S13" s="5"/>
    </row>
    <row r="14" spans="1:20" s="1" customFormat="1">
      <c r="A14" s="1">
        <v>3</v>
      </c>
      <c r="B14" s="1">
        <v>11</v>
      </c>
      <c r="C14" s="45">
        <v>11</v>
      </c>
      <c r="D14" s="50">
        <v>40</v>
      </c>
      <c r="E14" s="1" t="s">
        <v>140</v>
      </c>
      <c r="F14" s="1" t="s">
        <v>23</v>
      </c>
      <c r="G14" s="45" t="s">
        <v>24</v>
      </c>
      <c r="H14" s="51">
        <v>1987</v>
      </c>
      <c r="I14" s="52">
        <f t="shared" ca="1" si="2"/>
        <v>30</v>
      </c>
      <c r="J14" s="44">
        <v>1.78</v>
      </c>
      <c r="K14" s="44">
        <v>74.099999999999994</v>
      </c>
      <c r="L14" s="44">
        <f t="shared" si="0"/>
        <v>23.387198586037115</v>
      </c>
      <c r="M14" s="44" t="str">
        <f t="shared" si="1"/>
        <v>normal</v>
      </c>
      <c r="N14" s="45">
        <v>29</v>
      </c>
      <c r="O14" s="45">
        <v>158</v>
      </c>
      <c r="P14" s="45"/>
      <c r="Q14" s="45"/>
      <c r="R14" s="45">
        <v>3</v>
      </c>
      <c r="S14" s="45">
        <v>5</v>
      </c>
    </row>
    <row r="15" spans="1:20">
      <c r="B15" s="1">
        <v>12</v>
      </c>
      <c r="C15" s="8">
        <v>12</v>
      </c>
      <c r="D15" s="4">
        <v>99</v>
      </c>
      <c r="E15" t="s">
        <v>141</v>
      </c>
      <c r="F15" t="s">
        <v>25</v>
      </c>
      <c r="G15" s="5" t="s">
        <v>24</v>
      </c>
      <c r="H15" s="10">
        <v>1985</v>
      </c>
      <c r="I15" s="11">
        <f t="shared" ca="1" si="2"/>
        <v>32</v>
      </c>
      <c r="J15" s="12">
        <v>1.83</v>
      </c>
      <c r="K15" s="12">
        <v>82.7</v>
      </c>
      <c r="L15" s="12">
        <f t="shared" si="0"/>
        <v>24.694675863716441</v>
      </c>
      <c r="M15" s="12" t="str">
        <f t="shared" si="1"/>
        <v>normal</v>
      </c>
      <c r="N15" s="5">
        <v>470</v>
      </c>
      <c r="O15" s="5">
        <v>166</v>
      </c>
      <c r="P15" s="5">
        <v>166</v>
      </c>
      <c r="Q15" s="5"/>
      <c r="R15" s="5">
        <v>0</v>
      </c>
      <c r="S15" s="5">
        <v>0</v>
      </c>
    </row>
    <row r="16" spans="1:20" s="1" customFormat="1">
      <c r="A16" s="1">
        <v>4</v>
      </c>
      <c r="B16" s="1">
        <v>13</v>
      </c>
      <c r="C16" s="45">
        <v>13</v>
      </c>
      <c r="D16" s="50">
        <v>88</v>
      </c>
      <c r="E16" s="1" t="s">
        <v>142</v>
      </c>
      <c r="F16" s="1" t="s">
        <v>26</v>
      </c>
      <c r="G16" s="45" t="s">
        <v>10</v>
      </c>
      <c r="H16" s="51">
        <v>1988</v>
      </c>
      <c r="I16" s="52">
        <f t="shared" ca="1" si="2"/>
        <v>29</v>
      </c>
      <c r="J16" s="44">
        <v>1.83</v>
      </c>
      <c r="K16" s="44">
        <v>76.400000000000006</v>
      </c>
      <c r="L16" s="44">
        <f t="shared" si="0"/>
        <v>22.813461136492577</v>
      </c>
      <c r="M16" s="44" t="str">
        <f t="shared" si="1"/>
        <v>normal</v>
      </c>
      <c r="N16" s="45">
        <v>18</v>
      </c>
      <c r="O16" s="45">
        <v>154</v>
      </c>
      <c r="P16" s="45">
        <v>154</v>
      </c>
      <c r="Q16" s="45"/>
      <c r="R16" s="45">
        <v>3</v>
      </c>
      <c r="S16" s="45">
        <v>3</v>
      </c>
    </row>
    <row r="17" spans="1:19" s="1" customFormat="1">
      <c r="A17" s="1">
        <v>5</v>
      </c>
      <c r="B17" s="1">
        <v>14</v>
      </c>
      <c r="C17" s="45">
        <v>14</v>
      </c>
      <c r="D17" s="50">
        <v>97</v>
      </c>
      <c r="E17" s="1" t="s">
        <v>143</v>
      </c>
      <c r="F17" s="1" t="s">
        <v>27</v>
      </c>
      <c r="G17" s="45" t="s">
        <v>28</v>
      </c>
      <c r="H17" s="51">
        <v>1993</v>
      </c>
      <c r="I17" s="52">
        <f t="shared" ca="1" si="2"/>
        <v>24</v>
      </c>
      <c r="J17" s="44">
        <v>1.85</v>
      </c>
      <c r="K17" s="44">
        <v>81.8</v>
      </c>
      <c r="L17" s="44">
        <f t="shared" si="0"/>
        <v>23.900657414170926</v>
      </c>
      <c r="M17" s="44" t="str">
        <f t="shared" si="1"/>
        <v>normal</v>
      </c>
      <c r="N17" s="45">
        <v>7</v>
      </c>
      <c r="O17" s="45">
        <v>171</v>
      </c>
      <c r="P17" s="45">
        <v>171</v>
      </c>
      <c r="Q17" s="45"/>
      <c r="R17" s="45">
        <v>8</v>
      </c>
      <c r="S17" s="45">
        <v>8</v>
      </c>
    </row>
    <row r="18" spans="1:19">
      <c r="B18" s="2">
        <v>15</v>
      </c>
      <c r="C18" s="8">
        <v>15</v>
      </c>
      <c r="D18" s="4">
        <v>5</v>
      </c>
      <c r="E18" t="s">
        <v>144</v>
      </c>
      <c r="F18" t="s">
        <v>29</v>
      </c>
      <c r="G18" s="5" t="s">
        <v>30</v>
      </c>
      <c r="H18" s="10">
        <v>1985</v>
      </c>
      <c r="I18" s="11">
        <f t="shared" ca="1" si="2"/>
        <v>32</v>
      </c>
      <c r="J18" s="12">
        <v>1.78</v>
      </c>
      <c r="K18" s="12">
        <v>82.3</v>
      </c>
      <c r="L18" s="12">
        <f t="shared" si="0"/>
        <v>25.975255649539196</v>
      </c>
      <c r="M18" s="12" t="str">
        <f t="shared" si="1"/>
        <v>overweight</v>
      </c>
      <c r="N18" s="5">
        <v>62</v>
      </c>
      <c r="O18" s="5">
        <v>155</v>
      </c>
      <c r="P18" s="5"/>
      <c r="Q18" s="5"/>
      <c r="R18" s="5">
        <v>6</v>
      </c>
      <c r="S18" s="5"/>
    </row>
    <row r="19" spans="1:19">
      <c r="B19" s="1">
        <v>16</v>
      </c>
      <c r="C19" s="8">
        <v>16</v>
      </c>
      <c r="D19" s="4">
        <v>47</v>
      </c>
      <c r="E19" t="s">
        <v>145</v>
      </c>
      <c r="F19" t="s">
        <v>31</v>
      </c>
      <c r="G19" s="5" t="s">
        <v>0</v>
      </c>
      <c r="H19" s="10">
        <v>1984</v>
      </c>
      <c r="I19" s="11">
        <f t="shared" ca="1" si="2"/>
        <v>33</v>
      </c>
      <c r="J19" s="12">
        <v>1.96</v>
      </c>
      <c r="K19" s="12">
        <v>78.2</v>
      </c>
      <c r="L19" s="12">
        <f t="shared" si="0"/>
        <v>20.356101624323202</v>
      </c>
      <c r="M19" s="12" t="str">
        <f t="shared" si="1"/>
        <v>normal</v>
      </c>
      <c r="N19" s="5">
        <v>76</v>
      </c>
      <c r="O19" s="5">
        <v>171</v>
      </c>
      <c r="P19" s="5"/>
      <c r="Q19" s="5"/>
      <c r="R19" s="5">
        <v>5</v>
      </c>
      <c r="S19" s="5"/>
    </row>
    <row r="20" spans="1:19" s="1" customFormat="1">
      <c r="A20" s="1">
        <v>6</v>
      </c>
      <c r="B20" s="1">
        <v>17</v>
      </c>
      <c r="C20" s="45">
        <v>17</v>
      </c>
      <c r="D20" s="50">
        <v>8</v>
      </c>
      <c r="E20" s="1" t="s">
        <v>146</v>
      </c>
      <c r="F20" s="1" t="s">
        <v>32</v>
      </c>
      <c r="G20" s="45" t="s">
        <v>33</v>
      </c>
      <c r="H20" s="51">
        <v>1988</v>
      </c>
      <c r="I20" s="52">
        <f t="shared" ca="1" si="2"/>
        <v>29</v>
      </c>
      <c r="J20" s="44">
        <v>1.98</v>
      </c>
      <c r="K20" s="44">
        <v>97.3</v>
      </c>
      <c r="L20" s="44">
        <f t="shared" si="0"/>
        <v>24.818896031017243</v>
      </c>
      <c r="M20" s="44" t="str">
        <f t="shared" si="1"/>
        <v>normal</v>
      </c>
      <c r="N20" s="45">
        <v>30</v>
      </c>
      <c r="O20" s="45">
        <v>184</v>
      </c>
      <c r="P20" s="45">
        <v>175</v>
      </c>
      <c r="Q20" s="45"/>
      <c r="R20" s="45">
        <v>13</v>
      </c>
      <c r="S20" s="45">
        <v>6</v>
      </c>
    </row>
    <row r="21" spans="1:19">
      <c r="B21" s="1">
        <v>18</v>
      </c>
      <c r="C21" s="8">
        <v>18</v>
      </c>
      <c r="D21" s="4">
        <v>36</v>
      </c>
      <c r="E21" t="s">
        <v>242</v>
      </c>
      <c r="F21" t="s">
        <v>34</v>
      </c>
      <c r="G21" s="5" t="s">
        <v>33</v>
      </c>
      <c r="H21" s="10">
        <v>1983</v>
      </c>
      <c r="I21" s="11">
        <f t="shared" ca="1" si="2"/>
        <v>34</v>
      </c>
      <c r="J21" s="12">
        <v>1.83</v>
      </c>
      <c r="K21" s="12">
        <v>80.900000000000006</v>
      </c>
      <c r="L21" s="12">
        <f t="shared" si="0"/>
        <v>24.157185941652482</v>
      </c>
      <c r="M21" s="12" t="str">
        <f t="shared" si="1"/>
        <v>normal</v>
      </c>
      <c r="N21" s="5">
        <v>64</v>
      </c>
      <c r="O21" s="5">
        <v>156</v>
      </c>
      <c r="P21" s="5"/>
      <c r="Q21" s="5"/>
      <c r="R21" s="5">
        <v>2</v>
      </c>
      <c r="S21" s="5"/>
    </row>
    <row r="22" spans="1:19">
      <c r="B22" s="2">
        <v>19</v>
      </c>
      <c r="C22" s="8">
        <v>19</v>
      </c>
      <c r="D22" s="4">
        <v>43</v>
      </c>
      <c r="E22" t="s">
        <v>147</v>
      </c>
      <c r="F22" t="s">
        <v>35</v>
      </c>
      <c r="G22" s="5" t="s">
        <v>1</v>
      </c>
      <c r="H22" s="10">
        <v>1985</v>
      </c>
      <c r="I22" s="11">
        <f t="shared" ca="1" si="2"/>
        <v>32</v>
      </c>
      <c r="J22" s="12">
        <v>1.88</v>
      </c>
      <c r="K22" s="12">
        <v>82.7</v>
      </c>
      <c r="L22" s="12">
        <f t="shared" si="0"/>
        <v>23.398596650067905</v>
      </c>
      <c r="M22" s="12" t="str">
        <f t="shared" si="1"/>
        <v>normal</v>
      </c>
      <c r="N22" s="5">
        <v>146</v>
      </c>
      <c r="O22" s="5">
        <v>180</v>
      </c>
      <c r="P22" s="5"/>
      <c r="Q22" s="5"/>
      <c r="R22" s="5">
        <v>13</v>
      </c>
      <c r="S22" s="5"/>
    </row>
    <row r="23" spans="1:19">
      <c r="B23" s="1">
        <v>20</v>
      </c>
      <c r="C23" s="8">
        <v>20</v>
      </c>
      <c r="D23" s="4">
        <v>54</v>
      </c>
      <c r="E23" t="s">
        <v>148</v>
      </c>
      <c r="F23" t="s">
        <v>36</v>
      </c>
      <c r="G23" s="5" t="s">
        <v>37</v>
      </c>
      <c r="H23" s="10">
        <v>1984</v>
      </c>
      <c r="I23" s="11">
        <f t="shared" ca="1" si="2"/>
        <v>33</v>
      </c>
      <c r="J23" s="12">
        <v>1.85</v>
      </c>
      <c r="K23" s="12">
        <v>83.2</v>
      </c>
      <c r="L23" s="12">
        <f t="shared" si="0"/>
        <v>24.309715120525929</v>
      </c>
      <c r="M23" s="12" t="str">
        <f t="shared" si="1"/>
        <v>normal</v>
      </c>
      <c r="N23" s="5">
        <v>71</v>
      </c>
      <c r="O23" s="5">
        <v>155</v>
      </c>
      <c r="P23" s="5"/>
      <c r="Q23" s="5"/>
      <c r="R23" s="5">
        <v>2</v>
      </c>
      <c r="S23" s="5"/>
    </row>
    <row r="24" spans="1:19">
      <c r="B24" s="1">
        <v>21</v>
      </c>
      <c r="C24" s="8">
        <v>21</v>
      </c>
      <c r="D24" s="4">
        <v>98</v>
      </c>
      <c r="E24" t="s">
        <v>149</v>
      </c>
      <c r="F24" t="s">
        <v>38</v>
      </c>
      <c r="G24" s="5" t="s">
        <v>5</v>
      </c>
      <c r="H24" s="10">
        <v>1992</v>
      </c>
      <c r="I24" s="11">
        <f t="shared" ca="1" si="2"/>
        <v>25</v>
      </c>
      <c r="J24" s="12">
        <v>1.96</v>
      </c>
      <c r="K24" s="12">
        <v>91.4</v>
      </c>
      <c r="L24" s="12">
        <f t="shared" si="0"/>
        <v>23.79216992919617</v>
      </c>
      <c r="M24" s="12" t="str">
        <f t="shared" si="1"/>
        <v>normal</v>
      </c>
      <c r="N24" s="5">
        <v>39</v>
      </c>
      <c r="O24" s="5">
        <v>162</v>
      </c>
      <c r="P24" s="5"/>
      <c r="Q24" s="5"/>
      <c r="R24" s="5">
        <v>3</v>
      </c>
      <c r="S24" s="5"/>
    </row>
    <row r="25" spans="1:19" s="1" customFormat="1">
      <c r="A25" s="1">
        <v>7</v>
      </c>
      <c r="B25" s="1">
        <v>22</v>
      </c>
      <c r="C25" s="45">
        <v>22</v>
      </c>
      <c r="D25" s="50">
        <v>112</v>
      </c>
      <c r="E25" s="1" t="s">
        <v>150</v>
      </c>
      <c r="F25" s="1" t="s">
        <v>39</v>
      </c>
      <c r="G25" s="45" t="s">
        <v>40</v>
      </c>
      <c r="H25" s="51">
        <v>1990</v>
      </c>
      <c r="I25" s="52">
        <f t="shared" ca="1" si="2"/>
        <v>27</v>
      </c>
      <c r="J25" s="44">
        <v>1.8</v>
      </c>
      <c r="K25" s="44">
        <v>68.2</v>
      </c>
      <c r="L25" s="44">
        <f t="shared" si="0"/>
        <v>21.049382716049383</v>
      </c>
      <c r="M25" s="44" t="str">
        <f t="shared" si="1"/>
        <v>normal</v>
      </c>
      <c r="N25" s="45">
        <v>12</v>
      </c>
      <c r="O25" s="45">
        <v>165</v>
      </c>
      <c r="P25" s="45">
        <v>165</v>
      </c>
      <c r="Q25" s="45"/>
      <c r="R25" s="45">
        <v>6</v>
      </c>
      <c r="S25" s="45">
        <v>6</v>
      </c>
    </row>
    <row r="26" spans="1:19">
      <c r="B26" s="1">
        <v>23</v>
      </c>
      <c r="C26" s="8">
        <v>23</v>
      </c>
      <c r="D26" s="4">
        <v>50</v>
      </c>
      <c r="E26" t="s">
        <v>151</v>
      </c>
      <c r="F26" t="s">
        <v>41</v>
      </c>
      <c r="G26" s="5" t="s">
        <v>33</v>
      </c>
      <c r="H26" s="10">
        <v>1992</v>
      </c>
      <c r="I26" s="11">
        <f t="shared" ca="1" si="2"/>
        <v>25</v>
      </c>
      <c r="J26" s="12">
        <v>1.8</v>
      </c>
      <c r="K26" s="12">
        <v>72.7</v>
      </c>
      <c r="L26" s="12">
        <f t="shared" si="0"/>
        <v>22.438271604938272</v>
      </c>
      <c r="M26" s="12" t="str">
        <f t="shared" si="1"/>
        <v>normal</v>
      </c>
      <c r="N26" s="5">
        <v>91</v>
      </c>
      <c r="O26" s="5">
        <v>160</v>
      </c>
      <c r="P26" s="5">
        <v>156</v>
      </c>
      <c r="Q26" s="5"/>
      <c r="R26" s="5">
        <v>0</v>
      </c>
      <c r="S26" s="5">
        <v>2</v>
      </c>
    </row>
    <row r="27" spans="1:19" s="1" customFormat="1">
      <c r="A27" s="1">
        <v>8</v>
      </c>
      <c r="B27" s="1">
        <v>24</v>
      </c>
      <c r="C27" s="45">
        <v>24</v>
      </c>
      <c r="D27" s="50">
        <v>65</v>
      </c>
      <c r="E27" s="1" t="s">
        <v>152</v>
      </c>
      <c r="F27" s="1" t="s">
        <v>42</v>
      </c>
      <c r="G27" s="45" t="s">
        <v>43</v>
      </c>
      <c r="H27" s="51">
        <v>1990</v>
      </c>
      <c r="I27" s="52">
        <f t="shared" ca="1" si="2"/>
        <v>27</v>
      </c>
      <c r="J27" s="44">
        <v>1.96</v>
      </c>
      <c r="K27" s="44">
        <v>98.2</v>
      </c>
      <c r="L27" s="44">
        <f t="shared" si="0"/>
        <v>25.562265722615578</v>
      </c>
      <c r="M27" s="44" t="str">
        <f t="shared" si="1"/>
        <v>overweight</v>
      </c>
      <c r="N27" s="45">
        <v>6</v>
      </c>
      <c r="O27" s="45">
        <v>187</v>
      </c>
      <c r="P27" s="45">
        <v>187</v>
      </c>
      <c r="Q27" s="45"/>
      <c r="R27" s="45">
        <v>25</v>
      </c>
      <c r="S27" s="45">
        <v>25</v>
      </c>
    </row>
    <row r="28" spans="1:19">
      <c r="B28" s="2">
        <v>25</v>
      </c>
      <c r="C28" s="8">
        <v>25</v>
      </c>
      <c r="D28" s="4">
        <v>11</v>
      </c>
      <c r="E28" t="s">
        <v>153</v>
      </c>
      <c r="F28" t="s">
        <v>44</v>
      </c>
      <c r="G28" s="5" t="s">
        <v>24</v>
      </c>
      <c r="H28" s="10">
        <v>1981</v>
      </c>
      <c r="I28" s="11">
        <f t="shared" ca="1" si="2"/>
        <v>36</v>
      </c>
      <c r="J28" s="12">
        <v>1.83</v>
      </c>
      <c r="K28" s="12">
        <v>76.8</v>
      </c>
      <c r="L28" s="12">
        <f t="shared" si="0"/>
        <v>22.932903341395679</v>
      </c>
      <c r="M28" s="12" t="str">
        <f t="shared" si="1"/>
        <v>normal</v>
      </c>
      <c r="N28" s="5">
        <v>34</v>
      </c>
      <c r="O28" s="5">
        <v>172</v>
      </c>
      <c r="P28" s="8">
        <v>165</v>
      </c>
      <c r="Q28" s="5"/>
      <c r="R28" s="5">
        <v>8</v>
      </c>
      <c r="S28" s="5">
        <v>7</v>
      </c>
    </row>
    <row r="29" spans="1:19">
      <c r="B29" s="1">
        <v>26</v>
      </c>
      <c r="C29" s="8">
        <v>26</v>
      </c>
      <c r="D29" s="4">
        <v>100</v>
      </c>
      <c r="E29" t="s">
        <v>154</v>
      </c>
      <c r="F29" t="s">
        <v>17</v>
      </c>
      <c r="G29" s="5" t="s">
        <v>2</v>
      </c>
      <c r="H29" s="10">
        <v>1982</v>
      </c>
      <c r="I29" s="11">
        <f t="shared" ca="1" si="2"/>
        <v>35</v>
      </c>
      <c r="J29" s="12">
        <v>1.91</v>
      </c>
      <c r="K29" s="12">
        <v>80</v>
      </c>
      <c r="L29" s="12">
        <f t="shared" si="0"/>
        <v>21.929223431375238</v>
      </c>
      <c r="M29" s="12" t="str">
        <f t="shared" si="1"/>
        <v>normal</v>
      </c>
      <c r="N29" s="5">
        <v>48</v>
      </c>
      <c r="O29" s="5">
        <v>169</v>
      </c>
      <c r="P29" s="5"/>
      <c r="Q29" s="5"/>
      <c r="R29" s="5">
        <v>6</v>
      </c>
      <c r="S29" s="5"/>
    </row>
    <row r="30" spans="1:19">
      <c r="B30" s="1">
        <v>27</v>
      </c>
      <c r="C30" s="8">
        <v>27</v>
      </c>
      <c r="D30" s="4">
        <v>16</v>
      </c>
      <c r="E30" t="s">
        <v>155</v>
      </c>
      <c r="F30" t="s">
        <v>18</v>
      </c>
      <c r="G30" s="5" t="s">
        <v>8</v>
      </c>
      <c r="H30" s="10">
        <v>1985</v>
      </c>
      <c r="I30" s="11">
        <f t="shared" ca="1" si="2"/>
        <v>32</v>
      </c>
      <c r="J30" s="12">
        <v>1.96</v>
      </c>
      <c r="K30" s="12">
        <v>90.9</v>
      </c>
      <c r="L30" s="12">
        <f t="shared" si="0"/>
        <v>23.662015826738863</v>
      </c>
      <c r="M30" s="12" t="str">
        <f t="shared" si="1"/>
        <v>normal</v>
      </c>
      <c r="N30" s="5">
        <v>14</v>
      </c>
      <c r="O30" s="5">
        <v>179</v>
      </c>
      <c r="P30" s="5">
        <v>179</v>
      </c>
      <c r="Q30" s="5"/>
      <c r="R30" s="5">
        <v>5</v>
      </c>
      <c r="S30" s="5">
        <v>7</v>
      </c>
    </row>
    <row r="31" spans="1:19" s="1" customFormat="1">
      <c r="A31" s="1">
        <v>9</v>
      </c>
      <c r="B31" s="1">
        <v>28</v>
      </c>
      <c r="C31" s="45">
        <v>28</v>
      </c>
      <c r="D31" s="50">
        <v>96</v>
      </c>
      <c r="E31" s="1" t="s">
        <v>156</v>
      </c>
      <c r="F31" s="1" t="s">
        <v>45</v>
      </c>
      <c r="G31" s="45" t="s">
        <v>10</v>
      </c>
      <c r="H31" s="51">
        <v>1986</v>
      </c>
      <c r="I31" s="52">
        <f t="shared" ca="1" si="2"/>
        <v>31</v>
      </c>
      <c r="J31" s="44">
        <v>1.85</v>
      </c>
      <c r="K31" s="44">
        <v>85.5</v>
      </c>
      <c r="L31" s="44">
        <f t="shared" si="0"/>
        <v>24.981738495252007</v>
      </c>
      <c r="M31" s="44" t="str">
        <f t="shared" si="1"/>
        <v>normal</v>
      </c>
      <c r="N31" s="45">
        <v>4</v>
      </c>
      <c r="O31" s="45">
        <v>173</v>
      </c>
      <c r="P31" s="45">
        <v>173</v>
      </c>
      <c r="Q31" s="45"/>
      <c r="R31" s="45">
        <v>4</v>
      </c>
      <c r="S31" s="45">
        <v>4</v>
      </c>
    </row>
    <row r="32" spans="1:19" s="1" customFormat="1">
      <c r="A32" s="1">
        <v>10</v>
      </c>
      <c r="B32" s="1">
        <v>29</v>
      </c>
      <c r="C32" s="45">
        <v>29</v>
      </c>
      <c r="D32" s="50">
        <v>64</v>
      </c>
      <c r="E32" s="1" t="s">
        <v>243</v>
      </c>
      <c r="F32" s="1" t="s">
        <v>46</v>
      </c>
      <c r="G32" s="45" t="s">
        <v>9</v>
      </c>
      <c r="H32" s="51">
        <v>1988</v>
      </c>
      <c r="I32" s="52">
        <f t="shared" ca="1" si="2"/>
        <v>29</v>
      </c>
      <c r="J32" s="44">
        <v>1.98</v>
      </c>
      <c r="K32" s="44">
        <v>89.1</v>
      </c>
      <c r="L32" s="44">
        <f t="shared" si="0"/>
        <v>22.727272727272727</v>
      </c>
      <c r="M32" s="44" t="str">
        <f t="shared" si="1"/>
        <v>normal</v>
      </c>
      <c r="N32" s="45">
        <v>8</v>
      </c>
      <c r="O32" s="45">
        <v>179</v>
      </c>
      <c r="P32" s="45">
        <v>177</v>
      </c>
      <c r="Q32" s="45"/>
      <c r="R32" s="45">
        <v>8</v>
      </c>
      <c r="S32" s="45">
        <v>11</v>
      </c>
    </row>
    <row r="33" spans="1:20" s="1" customFormat="1">
      <c r="A33" s="1">
        <v>11</v>
      </c>
      <c r="B33" s="1">
        <v>30</v>
      </c>
      <c r="C33" s="45">
        <v>30</v>
      </c>
      <c r="D33" s="50">
        <v>90</v>
      </c>
      <c r="E33" s="1" t="s">
        <v>157</v>
      </c>
      <c r="F33" s="1" t="s">
        <v>47</v>
      </c>
      <c r="G33" s="45" t="s">
        <v>48</v>
      </c>
      <c r="H33" s="51">
        <v>1992</v>
      </c>
      <c r="I33" s="52">
        <f t="shared" ca="1" si="2"/>
        <v>25</v>
      </c>
      <c r="J33" s="44">
        <v>1.85</v>
      </c>
      <c r="K33" s="44">
        <v>79.099999999999994</v>
      </c>
      <c r="L33" s="44">
        <f t="shared" si="0"/>
        <v>23.111760409057702</v>
      </c>
      <c r="M33" s="44" t="str">
        <f t="shared" si="1"/>
        <v>normal</v>
      </c>
      <c r="N33" s="45">
        <v>63</v>
      </c>
      <c r="O33" s="45">
        <v>151</v>
      </c>
      <c r="P33" s="45">
        <v>151</v>
      </c>
      <c r="Q33" s="45"/>
      <c r="R33" s="45">
        <v>2</v>
      </c>
      <c r="S33" s="45">
        <v>2</v>
      </c>
    </row>
    <row r="34" spans="1:20">
      <c r="B34" s="1">
        <v>31</v>
      </c>
      <c r="C34" s="8">
        <v>31</v>
      </c>
      <c r="D34" s="4">
        <v>121</v>
      </c>
      <c r="E34" t="s">
        <v>158</v>
      </c>
      <c r="F34" t="s">
        <v>49</v>
      </c>
      <c r="G34" s="5" t="s">
        <v>0</v>
      </c>
      <c r="H34" s="10">
        <v>1987</v>
      </c>
      <c r="I34" s="11">
        <f t="shared" ca="1" si="2"/>
        <v>30</v>
      </c>
      <c r="J34" s="12">
        <v>1.91</v>
      </c>
      <c r="K34" s="12">
        <v>80.900000000000006</v>
      </c>
      <c r="L34" s="12">
        <f t="shared" si="0"/>
        <v>22.175927194978211</v>
      </c>
      <c r="M34" s="12" t="str">
        <f t="shared" si="1"/>
        <v>normal</v>
      </c>
      <c r="N34" s="5">
        <v>31</v>
      </c>
      <c r="O34" s="5">
        <v>171</v>
      </c>
      <c r="P34" s="5"/>
      <c r="Q34" s="5"/>
      <c r="R34" s="5">
        <v>8</v>
      </c>
      <c r="S34" s="5"/>
    </row>
    <row r="35" spans="1:20">
      <c r="B35" s="1">
        <v>32</v>
      </c>
      <c r="C35" s="8">
        <v>32</v>
      </c>
      <c r="D35" s="4">
        <v>86</v>
      </c>
      <c r="E35" t="s">
        <v>159</v>
      </c>
      <c r="F35" t="s">
        <v>50</v>
      </c>
      <c r="G35" s="5" t="s">
        <v>7</v>
      </c>
      <c r="H35" s="10">
        <v>1991</v>
      </c>
      <c r="I35" s="11">
        <f t="shared" ca="1" si="2"/>
        <v>26</v>
      </c>
      <c r="J35" s="12">
        <v>1.88</v>
      </c>
      <c r="K35" s="12">
        <v>87.3</v>
      </c>
      <c r="L35" s="12">
        <f t="shared" si="0"/>
        <v>24.700090538705297</v>
      </c>
      <c r="M35" s="12" t="str">
        <f t="shared" si="1"/>
        <v>normal</v>
      </c>
      <c r="N35" s="5">
        <v>113</v>
      </c>
      <c r="O35" s="5">
        <v>157</v>
      </c>
      <c r="P35" s="5"/>
      <c r="Q35" s="5"/>
      <c r="R35" s="5">
        <v>2</v>
      </c>
      <c r="S35" s="5"/>
    </row>
    <row r="36" spans="1:20">
      <c r="B36" s="1">
        <v>33</v>
      </c>
      <c r="C36" s="8">
        <v>33</v>
      </c>
      <c r="D36" s="4">
        <v>67</v>
      </c>
      <c r="E36" t="s">
        <v>160</v>
      </c>
      <c r="F36" t="s">
        <v>51</v>
      </c>
      <c r="G36" s="5" t="s">
        <v>19</v>
      </c>
      <c r="H36" s="10">
        <v>1984</v>
      </c>
      <c r="I36" s="11">
        <f t="shared" ca="1" si="2"/>
        <v>33</v>
      </c>
      <c r="J36" s="12">
        <v>1.78</v>
      </c>
      <c r="K36" s="12">
        <v>73.2</v>
      </c>
      <c r="L36" s="12">
        <f t="shared" ref="L36:L67" si="3">K36/(J36^2)</f>
        <v>23.103143542482009</v>
      </c>
      <c r="M36" s="12" t="str">
        <f t="shared" si="1"/>
        <v>normal</v>
      </c>
      <c r="N36" s="5">
        <v>79</v>
      </c>
      <c r="O36" s="5">
        <v>173</v>
      </c>
      <c r="P36" s="5">
        <v>173</v>
      </c>
      <c r="Q36" s="5"/>
      <c r="R36" s="5">
        <v>1</v>
      </c>
      <c r="S36" s="5">
        <v>1</v>
      </c>
    </row>
    <row r="37" spans="1:20" s="1" customFormat="1">
      <c r="A37" s="1">
        <v>12</v>
      </c>
      <c r="B37" s="1">
        <v>34</v>
      </c>
      <c r="C37" s="45">
        <v>34</v>
      </c>
      <c r="D37" s="50">
        <v>33</v>
      </c>
      <c r="E37" s="1" t="s">
        <v>161</v>
      </c>
      <c r="F37" s="1" t="s">
        <v>52</v>
      </c>
      <c r="G37" s="45" t="s">
        <v>53</v>
      </c>
      <c r="H37" s="51">
        <v>1985</v>
      </c>
      <c r="I37" s="52">
        <f t="shared" ca="1" si="2"/>
        <v>32</v>
      </c>
      <c r="J37" s="44">
        <v>1.83</v>
      </c>
      <c r="K37" s="44">
        <v>81.400000000000006</v>
      </c>
      <c r="L37" s="44">
        <f t="shared" si="3"/>
        <v>24.306488697781358</v>
      </c>
      <c r="M37" s="44" t="str">
        <f t="shared" si="1"/>
        <v>normal</v>
      </c>
      <c r="N37" s="45">
        <v>3</v>
      </c>
      <c r="O37" s="45">
        <v>165</v>
      </c>
      <c r="P37" s="45">
        <v>176</v>
      </c>
      <c r="Q37" s="45"/>
      <c r="R37" s="45">
        <v>2</v>
      </c>
      <c r="S37" s="45">
        <v>16</v>
      </c>
    </row>
    <row r="38" spans="1:20">
      <c r="B38" s="1">
        <v>35</v>
      </c>
      <c r="C38" s="8">
        <v>35</v>
      </c>
      <c r="D38" s="4">
        <v>58</v>
      </c>
      <c r="E38" t="s">
        <v>162</v>
      </c>
      <c r="F38" t="s">
        <v>54</v>
      </c>
      <c r="G38" s="5" t="s">
        <v>7</v>
      </c>
      <c r="H38" s="10">
        <v>1989</v>
      </c>
      <c r="I38" s="11">
        <f t="shared" ca="1" si="2"/>
        <v>28</v>
      </c>
      <c r="J38" s="12">
        <v>1.83</v>
      </c>
      <c r="K38" s="12">
        <v>79.5</v>
      </c>
      <c r="L38" s="12">
        <f t="shared" si="3"/>
        <v>23.739138224491622</v>
      </c>
      <c r="M38" s="12" t="str">
        <f t="shared" si="1"/>
        <v>normal</v>
      </c>
      <c r="N38" s="5">
        <v>51</v>
      </c>
      <c r="O38" s="5">
        <v>175</v>
      </c>
      <c r="P38" s="5"/>
      <c r="Q38" s="5"/>
      <c r="R38" s="5">
        <v>5</v>
      </c>
      <c r="S38" s="5"/>
    </row>
    <row r="39" spans="1:20" s="1" customFormat="1">
      <c r="A39" s="1">
        <v>13</v>
      </c>
      <c r="B39" s="1">
        <v>36</v>
      </c>
      <c r="C39" s="45">
        <v>36</v>
      </c>
      <c r="D39" s="50">
        <v>128</v>
      </c>
      <c r="E39" s="1" t="s">
        <v>163</v>
      </c>
      <c r="F39" s="1" t="s">
        <v>126</v>
      </c>
      <c r="G39" s="45" t="s">
        <v>6</v>
      </c>
      <c r="H39" s="51">
        <v>1987</v>
      </c>
      <c r="I39" s="52">
        <f t="shared" ca="1" si="2"/>
        <v>30</v>
      </c>
      <c r="J39" s="44">
        <v>1.88</v>
      </c>
      <c r="K39" s="44">
        <v>77.3</v>
      </c>
      <c r="L39" s="44">
        <f t="shared" si="3"/>
        <v>21.870755998189228</v>
      </c>
      <c r="M39" s="44" t="str">
        <f t="shared" si="1"/>
        <v>normal</v>
      </c>
      <c r="N39" s="45">
        <v>2</v>
      </c>
      <c r="O39" s="45">
        <v>176</v>
      </c>
      <c r="P39" s="45"/>
      <c r="Q39" s="45"/>
      <c r="R39" s="45">
        <v>5</v>
      </c>
      <c r="S39" s="45"/>
    </row>
    <row r="40" spans="1:20">
      <c r="B40" s="1">
        <v>37</v>
      </c>
      <c r="C40" s="8">
        <v>37</v>
      </c>
      <c r="D40" s="4">
        <v>52</v>
      </c>
      <c r="E40" t="s">
        <v>164</v>
      </c>
      <c r="F40" t="s">
        <v>76</v>
      </c>
      <c r="G40" s="5" t="s">
        <v>77</v>
      </c>
      <c r="H40" s="10">
        <v>1990</v>
      </c>
      <c r="I40" s="11">
        <f t="shared" ca="1" si="2"/>
        <v>27</v>
      </c>
      <c r="J40" s="12">
        <v>1.83</v>
      </c>
      <c r="K40" s="12">
        <v>76.400000000000006</v>
      </c>
      <c r="L40" s="12">
        <f t="shared" si="3"/>
        <v>22.813461136492577</v>
      </c>
      <c r="M40" s="12" t="str">
        <f t="shared" si="1"/>
        <v>normal</v>
      </c>
      <c r="N40" s="5">
        <v>108</v>
      </c>
      <c r="O40" s="5">
        <v>162</v>
      </c>
      <c r="P40" s="5"/>
      <c r="Q40" s="5"/>
      <c r="R40" s="5">
        <v>5</v>
      </c>
      <c r="S40" s="5"/>
    </row>
    <row r="41" spans="1:20">
      <c r="B41" s="1">
        <v>38</v>
      </c>
      <c r="C41" s="8">
        <v>38</v>
      </c>
      <c r="D41" s="4">
        <v>4</v>
      </c>
      <c r="E41" t="s">
        <v>165</v>
      </c>
      <c r="F41" t="s">
        <v>57</v>
      </c>
      <c r="G41" s="5" t="s">
        <v>58</v>
      </c>
      <c r="H41" s="10">
        <v>1989</v>
      </c>
      <c r="I41" s="11">
        <f t="shared" ca="1" si="2"/>
        <v>28</v>
      </c>
      <c r="J41" s="12">
        <v>1.91</v>
      </c>
      <c r="K41" s="12">
        <v>80</v>
      </c>
      <c r="L41" s="12">
        <f t="shared" si="3"/>
        <v>21.929223431375238</v>
      </c>
      <c r="M41" s="12" t="str">
        <f t="shared" si="1"/>
        <v>normal</v>
      </c>
      <c r="N41" s="5">
        <v>50</v>
      </c>
      <c r="O41" s="5">
        <v>162</v>
      </c>
      <c r="P41" s="5">
        <v>163</v>
      </c>
      <c r="Q41" s="5"/>
      <c r="R41" s="5">
        <v>4</v>
      </c>
      <c r="S41" s="5">
        <v>5</v>
      </c>
    </row>
    <row r="42" spans="1:20">
      <c r="B42" s="1">
        <v>39</v>
      </c>
      <c r="C42" s="8">
        <v>39</v>
      </c>
      <c r="D42" s="4">
        <v>77</v>
      </c>
      <c r="E42" t="s">
        <v>166</v>
      </c>
      <c r="F42" t="s">
        <v>59</v>
      </c>
      <c r="G42" s="5" t="s">
        <v>10</v>
      </c>
      <c r="H42" s="10">
        <v>1982</v>
      </c>
      <c r="I42" s="11">
        <f t="shared" ca="1" si="2"/>
        <v>35</v>
      </c>
      <c r="J42" s="12">
        <v>1.8</v>
      </c>
      <c r="K42" s="12">
        <v>75</v>
      </c>
      <c r="L42" s="12">
        <f t="shared" si="3"/>
        <v>23.148148148148145</v>
      </c>
      <c r="M42" s="12" t="str">
        <f t="shared" si="1"/>
        <v>normal</v>
      </c>
      <c r="N42" s="5">
        <v>274</v>
      </c>
      <c r="O42" s="5">
        <v>161</v>
      </c>
      <c r="P42" s="5">
        <v>161</v>
      </c>
      <c r="Q42" s="5"/>
      <c r="R42" s="5">
        <v>1</v>
      </c>
      <c r="S42" s="5">
        <v>1</v>
      </c>
    </row>
    <row r="43" spans="1:20">
      <c r="B43" s="1">
        <v>40</v>
      </c>
      <c r="C43" s="8">
        <v>40</v>
      </c>
      <c r="D43" s="4">
        <v>44</v>
      </c>
      <c r="E43" t="s">
        <v>167</v>
      </c>
      <c r="F43" t="s">
        <v>60</v>
      </c>
      <c r="G43" s="5" t="s">
        <v>3</v>
      </c>
      <c r="H43" s="10">
        <v>1980</v>
      </c>
      <c r="I43" s="11">
        <f t="shared" ca="1" si="2"/>
        <v>37</v>
      </c>
      <c r="J43" s="12">
        <v>1.7</v>
      </c>
      <c r="K43" s="12">
        <v>77.3</v>
      </c>
      <c r="L43" s="12">
        <f t="shared" si="3"/>
        <v>26.74740484429066</v>
      </c>
      <c r="M43" s="12" t="str">
        <f t="shared" si="1"/>
        <v>overweight</v>
      </c>
      <c r="N43" s="5">
        <v>90</v>
      </c>
      <c r="O43" s="5">
        <v>176</v>
      </c>
      <c r="P43" s="5">
        <v>168</v>
      </c>
      <c r="Q43" s="5"/>
      <c r="R43" s="5">
        <v>9</v>
      </c>
      <c r="S43" s="5">
        <v>0</v>
      </c>
    </row>
    <row r="44" spans="1:20">
      <c r="B44" s="1">
        <v>41</v>
      </c>
      <c r="C44" s="8">
        <v>41</v>
      </c>
      <c r="D44" s="4">
        <v>79</v>
      </c>
      <c r="E44" t="s">
        <v>168</v>
      </c>
      <c r="F44" t="s">
        <v>244</v>
      </c>
      <c r="G44" s="5" t="s">
        <v>2</v>
      </c>
      <c r="H44" s="10">
        <v>1980</v>
      </c>
      <c r="I44" s="11">
        <f t="shared" ca="1" si="2"/>
        <v>37</v>
      </c>
      <c r="J44" s="12">
        <v>1.85</v>
      </c>
      <c r="K44" s="12">
        <v>77.3</v>
      </c>
      <c r="L44" s="12">
        <f t="shared" si="3"/>
        <v>22.585829072315555</v>
      </c>
      <c r="M44" s="12" t="str">
        <f t="shared" si="1"/>
        <v>normal</v>
      </c>
      <c r="N44" s="5">
        <v>114</v>
      </c>
      <c r="O44" s="5">
        <v>132</v>
      </c>
      <c r="P44" s="5"/>
      <c r="Q44" s="5"/>
      <c r="R44" s="5">
        <v>1</v>
      </c>
      <c r="S44" s="5"/>
    </row>
    <row r="45" spans="1:20">
      <c r="B45" s="1">
        <v>42</v>
      </c>
      <c r="C45" s="8">
        <v>42</v>
      </c>
      <c r="D45" s="4">
        <v>14</v>
      </c>
      <c r="E45" t="s">
        <v>169</v>
      </c>
      <c r="F45" t="s">
        <v>17</v>
      </c>
      <c r="G45" s="5" t="s">
        <v>61</v>
      </c>
      <c r="H45" s="10">
        <v>1995</v>
      </c>
      <c r="I45" s="11">
        <f t="shared" ca="1" si="2"/>
        <v>22</v>
      </c>
      <c r="J45" s="12">
        <v>1.98</v>
      </c>
      <c r="K45" s="12">
        <v>86.8</v>
      </c>
      <c r="L45" s="12">
        <f t="shared" si="3"/>
        <v>22.140597898173656</v>
      </c>
      <c r="M45" s="12" t="str">
        <f t="shared" si="1"/>
        <v>normal</v>
      </c>
      <c r="N45" s="5">
        <v>207</v>
      </c>
      <c r="O45" s="5">
        <v>178</v>
      </c>
      <c r="P45" s="5"/>
      <c r="Q45" s="5"/>
      <c r="R45" s="5">
        <v>8</v>
      </c>
      <c r="S45" s="5"/>
    </row>
    <row r="46" spans="1:20" s="1" customFormat="1">
      <c r="A46" s="1">
        <v>14</v>
      </c>
      <c r="B46" s="1">
        <v>43</v>
      </c>
      <c r="C46" s="45">
        <v>43</v>
      </c>
      <c r="D46" s="50">
        <v>26</v>
      </c>
      <c r="E46" s="1" t="s">
        <v>170</v>
      </c>
      <c r="F46" s="1" t="s">
        <v>62</v>
      </c>
      <c r="G46" s="45" t="s">
        <v>63</v>
      </c>
      <c r="H46" s="51">
        <v>1996</v>
      </c>
      <c r="I46" s="52">
        <f t="shared" ca="1" si="2"/>
        <v>21</v>
      </c>
      <c r="J46" s="44">
        <v>1.85</v>
      </c>
      <c r="K46" s="44">
        <v>83.2</v>
      </c>
      <c r="L46" s="44">
        <f t="shared" si="3"/>
        <v>24.309715120525929</v>
      </c>
      <c r="M46" s="44" t="str">
        <f t="shared" si="1"/>
        <v>normal</v>
      </c>
      <c r="N46" s="45">
        <v>67</v>
      </c>
      <c r="O46" s="45">
        <v>175</v>
      </c>
      <c r="P46" s="45">
        <v>164</v>
      </c>
      <c r="Q46" s="45"/>
      <c r="R46" s="45">
        <v>6</v>
      </c>
      <c r="S46" s="45">
        <v>3</v>
      </c>
    </row>
    <row r="47" spans="1:20">
      <c r="B47" s="1">
        <v>44</v>
      </c>
      <c r="C47" s="8">
        <v>44</v>
      </c>
      <c r="D47" s="4">
        <v>83</v>
      </c>
      <c r="E47" t="s">
        <v>171</v>
      </c>
      <c r="F47" t="s">
        <v>64</v>
      </c>
      <c r="G47" s="5" t="s">
        <v>65</v>
      </c>
      <c r="H47" s="10">
        <v>1989</v>
      </c>
      <c r="I47" s="11">
        <f t="shared" ca="1" si="2"/>
        <v>28</v>
      </c>
      <c r="J47" s="12">
        <v>1.83</v>
      </c>
      <c r="K47" s="12">
        <v>72.3</v>
      </c>
      <c r="L47" s="12">
        <f t="shared" si="3"/>
        <v>21.589178536235774</v>
      </c>
      <c r="M47" s="12" t="str">
        <f t="shared" si="1"/>
        <v>normal</v>
      </c>
      <c r="N47" s="5">
        <v>52</v>
      </c>
      <c r="O47" s="5">
        <v>164</v>
      </c>
      <c r="P47" s="5">
        <v>164</v>
      </c>
      <c r="Q47" s="5"/>
      <c r="R47" s="5">
        <v>12</v>
      </c>
      <c r="S47" s="5">
        <v>12</v>
      </c>
    </row>
    <row r="48" spans="1:20" s="1" customFormat="1">
      <c r="A48" s="1">
        <v>15</v>
      </c>
      <c r="B48" s="1">
        <v>45</v>
      </c>
      <c r="C48" s="45">
        <v>45</v>
      </c>
      <c r="D48" s="50">
        <v>1</v>
      </c>
      <c r="E48" s="1" t="s">
        <v>246</v>
      </c>
      <c r="F48" s="1" t="s">
        <v>247</v>
      </c>
      <c r="G48" s="45" t="s">
        <v>65</v>
      </c>
      <c r="H48" s="51">
        <v>1987</v>
      </c>
      <c r="I48" s="52">
        <f t="shared" ca="1" si="2"/>
        <v>30</v>
      </c>
      <c r="J48" s="44">
        <v>1.91</v>
      </c>
      <c r="K48" s="44">
        <v>84.1</v>
      </c>
      <c r="L48" s="44">
        <f t="shared" si="3"/>
        <v>23.053096132233215</v>
      </c>
      <c r="M48" s="44" t="str">
        <f t="shared" si="1"/>
        <v>normal</v>
      </c>
      <c r="N48" s="45">
        <v>1</v>
      </c>
      <c r="O48" s="45">
        <v>166</v>
      </c>
      <c r="P48" s="45">
        <v>162</v>
      </c>
      <c r="Q48" s="45"/>
      <c r="R48" s="45">
        <v>2</v>
      </c>
      <c r="S48" s="45">
        <v>9</v>
      </c>
      <c r="T48" s="45">
        <v>5</v>
      </c>
    </row>
    <row r="49" spans="1:19">
      <c r="B49" s="1">
        <v>46</v>
      </c>
      <c r="C49" s="8">
        <v>46</v>
      </c>
      <c r="D49" s="4">
        <v>78</v>
      </c>
      <c r="E49" t="s">
        <v>172</v>
      </c>
      <c r="F49" t="s">
        <v>67</v>
      </c>
      <c r="G49" s="5" t="s">
        <v>65</v>
      </c>
      <c r="H49" s="10">
        <v>1990</v>
      </c>
      <c r="I49" s="11">
        <f t="shared" ca="1" si="2"/>
        <v>27</v>
      </c>
      <c r="J49" s="12">
        <v>1.75</v>
      </c>
      <c r="K49" s="12">
        <v>75</v>
      </c>
      <c r="L49" s="12">
        <f t="shared" si="3"/>
        <v>24.489795918367346</v>
      </c>
      <c r="M49" s="12" t="str">
        <f t="shared" si="1"/>
        <v>normal</v>
      </c>
      <c r="N49" s="5">
        <v>55</v>
      </c>
      <c r="O49" s="5">
        <v>165</v>
      </c>
      <c r="P49" s="5"/>
      <c r="Q49" s="5"/>
      <c r="R49" s="5">
        <v>2</v>
      </c>
      <c r="S49" s="5"/>
    </row>
    <row r="50" spans="1:19">
      <c r="B50" s="1">
        <v>47</v>
      </c>
      <c r="C50" s="8">
        <v>47</v>
      </c>
      <c r="D50" s="4">
        <v>109</v>
      </c>
      <c r="E50" t="s">
        <v>173</v>
      </c>
      <c r="F50" t="s">
        <v>68</v>
      </c>
      <c r="G50" s="5" t="s">
        <v>69</v>
      </c>
      <c r="H50" s="10">
        <v>1983</v>
      </c>
      <c r="I50" s="11">
        <f t="shared" ca="1" si="2"/>
        <v>34</v>
      </c>
      <c r="J50" s="12">
        <v>1.8</v>
      </c>
      <c r="K50" s="12">
        <v>74.099999999999994</v>
      </c>
      <c r="L50" s="12">
        <f t="shared" si="3"/>
        <v>22.870370370370367</v>
      </c>
      <c r="M50" s="12" t="str">
        <f t="shared" si="1"/>
        <v>normal</v>
      </c>
      <c r="N50" s="5">
        <v>60</v>
      </c>
      <c r="O50" s="5">
        <v>165</v>
      </c>
      <c r="P50" s="5"/>
      <c r="Q50" s="5"/>
      <c r="R50" s="5">
        <v>4</v>
      </c>
      <c r="S50" s="5"/>
    </row>
    <row r="51" spans="1:19">
      <c r="B51" s="1">
        <v>48</v>
      </c>
      <c r="C51" s="8">
        <v>48</v>
      </c>
      <c r="D51" s="4">
        <v>34</v>
      </c>
      <c r="E51" t="s">
        <v>174</v>
      </c>
      <c r="F51" t="s">
        <v>70</v>
      </c>
      <c r="G51" s="5" t="s">
        <v>58</v>
      </c>
      <c r="H51" s="10">
        <v>1992</v>
      </c>
      <c r="I51" s="11">
        <f t="shared" ca="1" si="2"/>
        <v>25</v>
      </c>
      <c r="J51" s="12">
        <v>1.83</v>
      </c>
      <c r="K51" s="12">
        <v>82.3</v>
      </c>
      <c r="L51" s="12">
        <f t="shared" si="3"/>
        <v>24.575233658813339</v>
      </c>
      <c r="M51" s="12" t="str">
        <f t="shared" si="1"/>
        <v>normal</v>
      </c>
      <c r="N51" s="5">
        <v>152</v>
      </c>
      <c r="O51" s="5">
        <v>162</v>
      </c>
      <c r="P51" s="5"/>
      <c r="Q51" s="5"/>
      <c r="R51" s="5">
        <v>6</v>
      </c>
      <c r="S51" s="5"/>
    </row>
    <row r="52" spans="1:19">
      <c r="B52" s="2">
        <v>49</v>
      </c>
      <c r="C52" s="8">
        <v>49</v>
      </c>
      <c r="D52" s="4">
        <v>10</v>
      </c>
      <c r="E52" t="s">
        <v>175</v>
      </c>
      <c r="F52" t="s">
        <v>71</v>
      </c>
      <c r="G52" s="5" t="s">
        <v>5</v>
      </c>
      <c r="H52" s="10">
        <v>1994</v>
      </c>
      <c r="I52" s="11">
        <f t="shared" ca="1" si="2"/>
        <v>23</v>
      </c>
      <c r="J52" s="12">
        <v>1.83</v>
      </c>
      <c r="K52" s="12">
        <v>73.2</v>
      </c>
      <c r="L52" s="12">
        <f t="shared" si="3"/>
        <v>21.857923497267759</v>
      </c>
      <c r="M52" s="12" t="str">
        <f t="shared" si="1"/>
        <v>normal</v>
      </c>
      <c r="N52" s="5">
        <v>92</v>
      </c>
      <c r="O52" s="5">
        <v>168</v>
      </c>
      <c r="P52" s="5"/>
      <c r="Q52" s="5"/>
      <c r="R52" s="5">
        <v>9</v>
      </c>
      <c r="S52" s="5"/>
    </row>
    <row r="53" spans="1:19">
      <c r="B53" s="1">
        <v>50</v>
      </c>
      <c r="C53" s="8">
        <v>50</v>
      </c>
      <c r="D53" s="4">
        <v>108</v>
      </c>
      <c r="E53" t="s">
        <v>176</v>
      </c>
      <c r="F53" t="s">
        <v>72</v>
      </c>
      <c r="G53" s="5" t="s">
        <v>2</v>
      </c>
      <c r="H53" s="10">
        <v>1988</v>
      </c>
      <c r="I53" s="11">
        <f t="shared" ca="1" si="2"/>
        <v>29</v>
      </c>
      <c r="J53" s="12">
        <v>1.8</v>
      </c>
      <c r="K53" s="12">
        <v>70</v>
      </c>
      <c r="L53" s="12">
        <f t="shared" si="3"/>
        <v>21.604938271604937</v>
      </c>
      <c r="M53" s="12" t="str">
        <f t="shared" si="1"/>
        <v>normal</v>
      </c>
      <c r="N53" s="5">
        <v>54</v>
      </c>
      <c r="O53" s="5">
        <v>161</v>
      </c>
      <c r="P53" s="5"/>
      <c r="Q53" s="5"/>
      <c r="R53" s="5">
        <v>6</v>
      </c>
      <c r="S53" s="5"/>
    </row>
    <row r="54" spans="1:19" s="1" customFormat="1">
      <c r="A54" s="1">
        <v>16</v>
      </c>
      <c r="B54" s="1">
        <v>51</v>
      </c>
      <c r="C54" s="45">
        <v>51</v>
      </c>
      <c r="D54" s="50">
        <v>124</v>
      </c>
      <c r="E54" s="1" t="s">
        <v>177</v>
      </c>
      <c r="F54" s="1" t="s">
        <v>73</v>
      </c>
      <c r="G54" s="45" t="s">
        <v>33</v>
      </c>
      <c r="H54" s="51">
        <v>1992</v>
      </c>
      <c r="I54" s="52">
        <f t="shared" ca="1" si="2"/>
        <v>25</v>
      </c>
      <c r="J54" s="44">
        <v>1.7</v>
      </c>
      <c r="K54" s="44">
        <v>64.099999999999994</v>
      </c>
      <c r="L54" s="44">
        <f t="shared" si="3"/>
        <v>22.179930795847753</v>
      </c>
      <c r="M54" s="44" t="str">
        <f t="shared" si="1"/>
        <v>normal</v>
      </c>
      <c r="N54" s="45">
        <v>41</v>
      </c>
      <c r="O54" s="45">
        <v>164</v>
      </c>
      <c r="P54" s="45"/>
      <c r="Q54" s="45"/>
      <c r="R54" s="45">
        <v>2</v>
      </c>
      <c r="S54" s="45"/>
    </row>
    <row r="55" spans="1:19">
      <c r="B55" s="1">
        <v>52</v>
      </c>
      <c r="C55" s="8">
        <v>52</v>
      </c>
      <c r="D55" s="4">
        <v>122</v>
      </c>
      <c r="E55" t="s">
        <v>178</v>
      </c>
      <c r="F55" t="s">
        <v>74</v>
      </c>
      <c r="G55" s="5" t="s">
        <v>24</v>
      </c>
      <c r="H55" s="10">
        <v>1995</v>
      </c>
      <c r="I55" s="11">
        <f t="shared" ca="1" si="2"/>
        <v>22</v>
      </c>
      <c r="J55" s="12">
        <v>1.96</v>
      </c>
      <c r="K55" s="12">
        <v>90</v>
      </c>
      <c r="L55" s="12">
        <f t="shared" si="3"/>
        <v>23.427738442315704</v>
      </c>
      <c r="M55" s="12" t="str">
        <f t="shared" si="1"/>
        <v>normal</v>
      </c>
      <c r="N55" s="5">
        <v>187</v>
      </c>
      <c r="O55" s="5">
        <v>168</v>
      </c>
      <c r="P55" s="5"/>
      <c r="Q55" s="5"/>
      <c r="R55" s="5">
        <v>6</v>
      </c>
      <c r="S55" s="5"/>
    </row>
    <row r="56" spans="1:19">
      <c r="B56" s="1">
        <v>53</v>
      </c>
      <c r="C56" s="8">
        <v>53</v>
      </c>
      <c r="D56" s="4">
        <v>105</v>
      </c>
      <c r="E56" t="s">
        <v>179</v>
      </c>
      <c r="F56" t="s">
        <v>75</v>
      </c>
      <c r="G56" s="5" t="s">
        <v>9</v>
      </c>
      <c r="H56" s="10">
        <v>1979</v>
      </c>
      <c r="I56" s="11">
        <f t="shared" ca="1" si="2"/>
        <v>38</v>
      </c>
      <c r="J56" s="12">
        <v>2.11</v>
      </c>
      <c r="K56" s="12">
        <v>104.5</v>
      </c>
      <c r="L56" s="12">
        <f t="shared" si="3"/>
        <v>23.472069360526493</v>
      </c>
      <c r="M56" s="12" t="str">
        <f t="shared" si="1"/>
        <v>normal</v>
      </c>
      <c r="N56" s="5">
        <v>24</v>
      </c>
      <c r="O56" s="5">
        <v>199</v>
      </c>
      <c r="P56" s="5">
        <v>194</v>
      </c>
      <c r="Q56" s="5"/>
      <c r="R56" s="5">
        <v>10</v>
      </c>
      <c r="S56" s="5">
        <v>29</v>
      </c>
    </row>
    <row r="57" spans="1:19" s="1" customFormat="1">
      <c r="A57" s="1">
        <v>17</v>
      </c>
      <c r="B57" s="1">
        <v>54</v>
      </c>
      <c r="C57" s="45">
        <v>54</v>
      </c>
      <c r="D57" s="50">
        <v>53</v>
      </c>
      <c r="E57" s="1" t="s">
        <v>180</v>
      </c>
      <c r="F57" s="1" t="s">
        <v>55</v>
      </c>
      <c r="G57" s="45" t="s">
        <v>56</v>
      </c>
      <c r="H57" s="51">
        <v>1986</v>
      </c>
      <c r="I57" s="52">
        <f t="shared" ca="1" si="2"/>
        <v>31</v>
      </c>
      <c r="J57" s="44">
        <v>2.0299999999999998</v>
      </c>
      <c r="K57" s="44">
        <v>89.1</v>
      </c>
      <c r="L57" s="44">
        <f t="shared" si="3"/>
        <v>21.621490451115051</v>
      </c>
      <c r="M57" s="44" t="str">
        <f t="shared" si="1"/>
        <v>normal</v>
      </c>
      <c r="N57" s="45">
        <v>56</v>
      </c>
      <c r="O57" s="45">
        <v>182</v>
      </c>
      <c r="P57" s="45">
        <v>190</v>
      </c>
      <c r="Q57" s="45"/>
      <c r="R57" s="45">
        <v>13</v>
      </c>
      <c r="S57" s="45">
        <v>21</v>
      </c>
    </row>
    <row r="58" spans="1:19">
      <c r="B58" s="1">
        <v>55</v>
      </c>
      <c r="C58" s="8">
        <v>55</v>
      </c>
      <c r="D58" s="4">
        <v>46</v>
      </c>
      <c r="E58" t="s">
        <v>181</v>
      </c>
      <c r="F58" t="s">
        <v>78</v>
      </c>
      <c r="G58" s="5" t="s">
        <v>2</v>
      </c>
      <c r="H58" s="10">
        <v>1997</v>
      </c>
      <c r="I58" s="11">
        <f t="shared" ca="1" si="2"/>
        <v>20</v>
      </c>
      <c r="J58" s="12">
        <v>1.8</v>
      </c>
      <c r="K58" s="12">
        <v>72.7</v>
      </c>
      <c r="L58" s="12">
        <f t="shared" si="3"/>
        <v>22.438271604938272</v>
      </c>
      <c r="M58" s="12" t="str">
        <f t="shared" si="1"/>
        <v>normal</v>
      </c>
      <c r="N58" s="5">
        <v>330</v>
      </c>
      <c r="O58" s="5">
        <v>160</v>
      </c>
      <c r="P58" s="5"/>
      <c r="Q58" s="5"/>
      <c r="R58" s="5">
        <v>4</v>
      </c>
      <c r="S58" s="5"/>
    </row>
    <row r="59" spans="1:19">
      <c r="B59" s="2">
        <v>56</v>
      </c>
      <c r="C59" s="8">
        <v>56</v>
      </c>
      <c r="D59" s="4">
        <v>89</v>
      </c>
      <c r="E59" t="s">
        <v>182</v>
      </c>
      <c r="F59" t="s">
        <v>79</v>
      </c>
      <c r="G59" s="5" t="s">
        <v>2</v>
      </c>
      <c r="H59" s="10">
        <v>1984</v>
      </c>
      <c r="I59" s="11">
        <f t="shared" ca="1" si="2"/>
        <v>33</v>
      </c>
      <c r="J59" s="12">
        <v>1.83</v>
      </c>
      <c r="K59" s="12">
        <v>70</v>
      </c>
      <c r="L59" s="12">
        <f t="shared" si="3"/>
        <v>20.902385858042937</v>
      </c>
      <c r="M59" s="12" t="str">
        <f t="shared" si="1"/>
        <v>normal</v>
      </c>
      <c r="N59" s="5">
        <v>32</v>
      </c>
      <c r="O59" s="5">
        <v>157</v>
      </c>
      <c r="P59" s="5"/>
      <c r="Q59" s="5"/>
      <c r="R59" s="5">
        <v>0</v>
      </c>
      <c r="S59" s="5"/>
    </row>
    <row r="60" spans="1:19">
      <c r="B60" s="2">
        <v>57</v>
      </c>
      <c r="C60" s="8">
        <v>57</v>
      </c>
      <c r="D60" s="4">
        <v>61</v>
      </c>
      <c r="E60" t="s">
        <v>183</v>
      </c>
      <c r="F60" t="s">
        <v>80</v>
      </c>
      <c r="G60" s="5" t="s">
        <v>1</v>
      </c>
      <c r="H60" s="10">
        <v>1985</v>
      </c>
      <c r="I60" s="11">
        <f t="shared" ca="1" si="2"/>
        <v>32</v>
      </c>
      <c r="J60" s="12">
        <v>1.91</v>
      </c>
      <c r="K60" s="12">
        <v>80</v>
      </c>
      <c r="L60" s="12">
        <f t="shared" si="3"/>
        <v>21.929223431375238</v>
      </c>
      <c r="M60" s="12" t="str">
        <f t="shared" si="1"/>
        <v>normal</v>
      </c>
      <c r="N60" s="5">
        <v>129</v>
      </c>
      <c r="O60" s="5">
        <v>167</v>
      </c>
      <c r="P60" s="5">
        <v>172</v>
      </c>
      <c r="Q60" s="5"/>
      <c r="R60" s="5">
        <v>7</v>
      </c>
      <c r="S60" s="5">
        <v>5</v>
      </c>
    </row>
    <row r="61" spans="1:19">
      <c r="B61" s="1">
        <v>58</v>
      </c>
      <c r="C61" s="8">
        <v>58</v>
      </c>
      <c r="D61" s="4">
        <v>116</v>
      </c>
      <c r="E61" t="s">
        <v>184</v>
      </c>
      <c r="F61" t="s">
        <v>81</v>
      </c>
      <c r="G61" s="5" t="s">
        <v>6</v>
      </c>
      <c r="H61" s="10">
        <v>1990</v>
      </c>
      <c r="I61" s="11">
        <f t="shared" ca="1" si="2"/>
        <v>27</v>
      </c>
      <c r="J61" s="12">
        <v>1.83</v>
      </c>
      <c r="K61" s="12">
        <v>78.2</v>
      </c>
      <c r="L61" s="12">
        <f t="shared" si="3"/>
        <v>23.350951058556539</v>
      </c>
      <c r="M61" s="12" t="str">
        <f t="shared" si="1"/>
        <v>normal</v>
      </c>
      <c r="N61" s="5">
        <v>81</v>
      </c>
      <c r="O61" s="5">
        <v>168</v>
      </c>
      <c r="P61" s="5"/>
      <c r="Q61" s="5"/>
      <c r="R61" s="5">
        <v>7</v>
      </c>
      <c r="S61" s="5"/>
    </row>
    <row r="62" spans="1:19">
      <c r="B62" s="2">
        <v>59</v>
      </c>
      <c r="C62" s="8">
        <v>59</v>
      </c>
      <c r="D62" s="4">
        <v>106</v>
      </c>
      <c r="E62" t="s">
        <v>185</v>
      </c>
      <c r="F62" t="s">
        <v>82</v>
      </c>
      <c r="G62" s="5" t="s">
        <v>83</v>
      </c>
      <c r="H62" s="10">
        <v>1998</v>
      </c>
      <c r="I62" s="11">
        <f t="shared" ca="1" si="2"/>
        <v>19</v>
      </c>
      <c r="J62" s="12">
        <v>1.93</v>
      </c>
      <c r="K62" s="12">
        <v>83.2</v>
      </c>
      <c r="L62" s="12">
        <f t="shared" si="3"/>
        <v>22.336170098526136</v>
      </c>
      <c r="M62" s="12" t="str">
        <f t="shared" si="1"/>
        <v>normal</v>
      </c>
      <c r="N62" s="5">
        <v>205</v>
      </c>
      <c r="O62" s="5">
        <v>161</v>
      </c>
      <c r="P62" s="5"/>
      <c r="Q62" s="5"/>
      <c r="R62" s="5">
        <v>8</v>
      </c>
      <c r="S62" s="5"/>
    </row>
    <row r="63" spans="1:19">
      <c r="B63" s="1">
        <v>60</v>
      </c>
      <c r="C63" s="8">
        <v>60</v>
      </c>
      <c r="D63" s="4">
        <v>119</v>
      </c>
      <c r="E63" t="s">
        <v>186</v>
      </c>
      <c r="F63" t="s">
        <v>84</v>
      </c>
      <c r="G63" s="5" t="s">
        <v>85</v>
      </c>
      <c r="H63" s="10">
        <v>1990</v>
      </c>
      <c r="I63" s="11">
        <f t="shared" ca="1" si="2"/>
        <v>27</v>
      </c>
      <c r="J63" s="12">
        <v>1.93</v>
      </c>
      <c r="K63" s="12">
        <v>86.4</v>
      </c>
      <c r="L63" s="12">
        <f t="shared" si="3"/>
        <v>23.195253563854067</v>
      </c>
      <c r="M63" s="12" t="str">
        <f t="shared" si="1"/>
        <v>normal</v>
      </c>
      <c r="N63" s="5">
        <v>94</v>
      </c>
      <c r="O63" s="5">
        <v>184</v>
      </c>
      <c r="P63" s="5"/>
      <c r="Q63" s="5"/>
      <c r="R63" s="5">
        <v>8</v>
      </c>
      <c r="S63" s="5"/>
    </row>
    <row r="64" spans="1:19">
      <c r="B64" s="1">
        <v>61</v>
      </c>
      <c r="C64" s="8">
        <v>61</v>
      </c>
      <c r="D64" s="4">
        <v>35</v>
      </c>
      <c r="E64" t="s">
        <v>187</v>
      </c>
      <c r="F64" t="s">
        <v>86</v>
      </c>
      <c r="G64" s="5" t="s">
        <v>87</v>
      </c>
      <c r="H64" s="10">
        <v>1988</v>
      </c>
      <c r="I64" s="11">
        <f t="shared" ca="1" si="2"/>
        <v>29</v>
      </c>
      <c r="J64" s="12">
        <v>1.8</v>
      </c>
      <c r="K64" s="12">
        <v>71.400000000000006</v>
      </c>
      <c r="L64" s="12">
        <f t="shared" si="3"/>
        <v>22.037037037037038</v>
      </c>
      <c r="M64" s="12" t="str">
        <f t="shared" si="1"/>
        <v>normal</v>
      </c>
      <c r="N64" s="5">
        <v>89</v>
      </c>
      <c r="O64" s="5">
        <v>158</v>
      </c>
      <c r="P64" s="5">
        <v>168</v>
      </c>
      <c r="Q64" s="5"/>
      <c r="R64" s="5">
        <v>4</v>
      </c>
      <c r="S64" s="5">
        <v>6</v>
      </c>
    </row>
    <row r="65" spans="1:19">
      <c r="B65" s="2">
        <v>62</v>
      </c>
      <c r="C65" s="8">
        <v>62</v>
      </c>
      <c r="D65" s="4">
        <v>55</v>
      </c>
      <c r="E65" t="s">
        <v>188</v>
      </c>
      <c r="F65" t="s">
        <v>88</v>
      </c>
      <c r="G65" s="5" t="s">
        <v>0</v>
      </c>
      <c r="H65" s="10">
        <v>1983</v>
      </c>
      <c r="I65" s="11">
        <f t="shared" ca="1" si="2"/>
        <v>34</v>
      </c>
      <c r="J65" s="12">
        <v>1.78</v>
      </c>
      <c r="K65" s="12">
        <v>70</v>
      </c>
      <c r="L65" s="12">
        <f t="shared" si="3"/>
        <v>22.093170054286073</v>
      </c>
      <c r="M65" s="12" t="str">
        <f t="shared" si="1"/>
        <v>normal</v>
      </c>
      <c r="N65" s="5">
        <v>43</v>
      </c>
      <c r="O65" s="5">
        <v>163</v>
      </c>
      <c r="P65" s="5"/>
      <c r="Q65" s="5"/>
      <c r="R65" s="5">
        <v>6</v>
      </c>
      <c r="S65" s="5"/>
    </row>
    <row r="66" spans="1:19">
      <c r="B66" s="1">
        <v>63</v>
      </c>
      <c r="C66" s="8">
        <v>63</v>
      </c>
      <c r="D66" s="4">
        <v>39</v>
      </c>
      <c r="E66" t="s">
        <v>189</v>
      </c>
      <c r="F66" t="s">
        <v>89</v>
      </c>
      <c r="G66" s="5" t="s">
        <v>7</v>
      </c>
      <c r="H66" s="10">
        <v>1998</v>
      </c>
      <c r="I66" s="11">
        <f t="shared" ca="1" si="2"/>
        <v>19</v>
      </c>
      <c r="J66" s="12">
        <v>1.88</v>
      </c>
      <c r="K66" s="12">
        <v>77.3</v>
      </c>
      <c r="L66" s="12">
        <f t="shared" si="3"/>
        <v>21.870755998189228</v>
      </c>
      <c r="M66" s="12" t="str">
        <f t="shared" si="1"/>
        <v>normal</v>
      </c>
      <c r="N66" s="5">
        <v>68</v>
      </c>
      <c r="O66" s="5">
        <v>180</v>
      </c>
      <c r="P66" s="5"/>
      <c r="Q66" s="5"/>
      <c r="R66" s="5">
        <v>12</v>
      </c>
      <c r="S66" s="5"/>
    </row>
    <row r="67" spans="1:19">
      <c r="B67" s="1">
        <v>64</v>
      </c>
      <c r="C67" s="8">
        <v>64</v>
      </c>
      <c r="D67" s="4">
        <v>85</v>
      </c>
      <c r="E67" t="s">
        <v>190</v>
      </c>
      <c r="F67" t="s">
        <v>90</v>
      </c>
      <c r="G67" s="5" t="s">
        <v>91</v>
      </c>
      <c r="H67" s="10">
        <v>1987</v>
      </c>
      <c r="I67" s="11">
        <f t="shared" ca="1" si="2"/>
        <v>30</v>
      </c>
      <c r="J67" s="12">
        <v>1.83</v>
      </c>
      <c r="K67" s="12">
        <v>72.3</v>
      </c>
      <c r="L67" s="12">
        <f t="shared" si="3"/>
        <v>21.589178536235774</v>
      </c>
      <c r="M67" s="12" t="str">
        <f t="shared" si="1"/>
        <v>normal</v>
      </c>
      <c r="N67" s="5">
        <v>85</v>
      </c>
      <c r="O67" s="5">
        <v>152</v>
      </c>
      <c r="P67" s="5">
        <v>152</v>
      </c>
      <c r="Q67" s="5"/>
      <c r="R67" s="5">
        <v>2</v>
      </c>
      <c r="S67" s="5">
        <v>2</v>
      </c>
    </row>
    <row r="68" spans="1:19">
      <c r="B68" s="1">
        <v>65</v>
      </c>
      <c r="C68" s="8">
        <v>65</v>
      </c>
      <c r="D68" s="4">
        <v>20</v>
      </c>
      <c r="E68" t="s">
        <v>191</v>
      </c>
      <c r="F68" t="s">
        <v>92</v>
      </c>
      <c r="G68" s="5" t="s">
        <v>7</v>
      </c>
      <c r="H68" s="10">
        <v>1996</v>
      </c>
      <c r="I68" s="11">
        <f t="shared" ca="1" si="2"/>
        <v>21</v>
      </c>
      <c r="J68" s="12">
        <v>1.88</v>
      </c>
      <c r="K68" s="12">
        <v>75</v>
      </c>
      <c r="L68" s="12">
        <f t="shared" ref="L68:L99" si="4">K68/(J68^2)</f>
        <v>21.22000905387053</v>
      </c>
      <c r="M68" s="12" t="str">
        <f t="shared" si="1"/>
        <v>normal</v>
      </c>
      <c r="N68" s="5">
        <v>72</v>
      </c>
      <c r="O68" s="5">
        <v>166</v>
      </c>
      <c r="P68" s="5"/>
      <c r="Q68" s="5"/>
      <c r="R68" s="5">
        <v>7</v>
      </c>
      <c r="S68" s="5"/>
    </row>
    <row r="69" spans="1:19">
      <c r="B69" s="2">
        <v>66</v>
      </c>
      <c r="C69" s="8">
        <v>66</v>
      </c>
      <c r="D69" s="4">
        <v>23</v>
      </c>
      <c r="E69" t="s">
        <v>192</v>
      </c>
      <c r="F69" t="s">
        <v>245</v>
      </c>
      <c r="G69" s="5" t="s">
        <v>2</v>
      </c>
      <c r="H69" s="10">
        <v>1995</v>
      </c>
      <c r="I69" s="11">
        <f t="shared" ca="1" si="2"/>
        <v>22</v>
      </c>
      <c r="J69" s="12">
        <v>1.85</v>
      </c>
      <c r="K69" s="12">
        <v>75</v>
      </c>
      <c r="L69" s="12">
        <f t="shared" si="4"/>
        <v>21.913805697589478</v>
      </c>
      <c r="M69" s="12" t="str">
        <f t="shared" ref="M69:M101" si="5">IF(L69&lt;19,"skinny",IF(L69&lt;25,"normal",IF(L69&lt;30,"overweight",IF(L69&lt;35,"obesity level I",IF(L69&lt;40,"obesity level II","obesity level III")))))</f>
        <v>normal</v>
      </c>
      <c r="N69" s="5">
        <v>287</v>
      </c>
      <c r="O69" s="5">
        <v>165</v>
      </c>
      <c r="P69" s="5"/>
      <c r="Q69" s="5"/>
      <c r="R69" s="5">
        <v>5</v>
      </c>
      <c r="S69" s="5"/>
    </row>
    <row r="70" spans="1:19">
      <c r="B70" s="1">
        <v>67</v>
      </c>
      <c r="C70" s="8">
        <v>67</v>
      </c>
      <c r="D70" s="4">
        <v>103</v>
      </c>
      <c r="E70" t="s">
        <v>193</v>
      </c>
      <c r="F70" t="s">
        <v>93</v>
      </c>
      <c r="G70" s="5" t="s">
        <v>4</v>
      </c>
      <c r="H70" s="10">
        <v>1988</v>
      </c>
      <c r="I70" s="11">
        <f t="shared" ref="I70:I101" ca="1" si="6">YEAR(TODAY())-H70</f>
        <v>29</v>
      </c>
      <c r="J70" s="12">
        <v>1.78</v>
      </c>
      <c r="K70" s="12">
        <v>70</v>
      </c>
      <c r="L70" s="12">
        <f t="shared" si="4"/>
        <v>22.093170054286073</v>
      </c>
      <c r="M70" s="12" t="str">
        <f t="shared" si="5"/>
        <v>normal</v>
      </c>
      <c r="N70" s="5">
        <v>78</v>
      </c>
      <c r="O70" s="5">
        <v>158</v>
      </c>
      <c r="P70" s="5"/>
      <c r="Q70" s="5"/>
      <c r="R70" s="5">
        <v>5</v>
      </c>
      <c r="S70" s="5"/>
    </row>
    <row r="71" spans="1:19" s="1" customFormat="1">
      <c r="A71" s="1">
        <v>18</v>
      </c>
      <c r="B71" s="1">
        <v>68</v>
      </c>
      <c r="C71" s="45">
        <v>68</v>
      </c>
      <c r="D71" s="50">
        <v>80</v>
      </c>
      <c r="E71" s="1" t="s">
        <v>194</v>
      </c>
      <c r="F71" s="1" t="s">
        <v>94</v>
      </c>
      <c r="G71" s="45" t="s">
        <v>95</v>
      </c>
      <c r="H71" s="51">
        <v>1991</v>
      </c>
      <c r="I71" s="52">
        <f t="shared" ca="1" si="6"/>
        <v>26</v>
      </c>
      <c r="J71" s="44">
        <v>1.91</v>
      </c>
      <c r="K71" s="44">
        <v>80</v>
      </c>
      <c r="L71" s="44">
        <f t="shared" si="4"/>
        <v>21.929223431375238</v>
      </c>
      <c r="M71" s="44" t="str">
        <f t="shared" si="5"/>
        <v>normal</v>
      </c>
      <c r="N71" s="45">
        <v>13</v>
      </c>
      <c r="O71" s="45">
        <v>173</v>
      </c>
      <c r="P71" s="45">
        <v>182</v>
      </c>
      <c r="Q71" s="45"/>
      <c r="R71" s="45">
        <v>8</v>
      </c>
      <c r="S71" s="45">
        <v>4</v>
      </c>
    </row>
    <row r="72" spans="1:19">
      <c r="B72" s="2">
        <v>69</v>
      </c>
      <c r="C72" s="8">
        <v>69</v>
      </c>
      <c r="D72" s="4">
        <v>87</v>
      </c>
      <c r="E72" t="s">
        <v>195</v>
      </c>
      <c r="F72" t="s">
        <v>96</v>
      </c>
      <c r="G72" s="5" t="s">
        <v>5</v>
      </c>
      <c r="H72" s="10">
        <v>1989</v>
      </c>
      <c r="I72" s="11">
        <f t="shared" ca="1" si="6"/>
        <v>28</v>
      </c>
      <c r="J72" s="12">
        <v>1.83</v>
      </c>
      <c r="K72" s="12">
        <v>79.5</v>
      </c>
      <c r="L72" s="12">
        <f t="shared" si="4"/>
        <v>23.739138224491622</v>
      </c>
      <c r="M72" s="12" t="str">
        <f t="shared" si="5"/>
        <v>normal</v>
      </c>
      <c r="N72" s="5">
        <v>142</v>
      </c>
      <c r="O72" s="5">
        <v>170</v>
      </c>
      <c r="P72" s="5"/>
      <c r="Q72" s="5"/>
      <c r="R72" s="5">
        <v>6</v>
      </c>
      <c r="S72" s="5"/>
    </row>
    <row r="73" spans="1:19" s="1" customFormat="1">
      <c r="A73" s="1">
        <v>19</v>
      </c>
      <c r="B73" s="1">
        <v>70</v>
      </c>
      <c r="C73" s="45">
        <v>70</v>
      </c>
      <c r="D73" s="50">
        <v>41</v>
      </c>
      <c r="E73" s="1" t="s">
        <v>196</v>
      </c>
      <c r="F73" s="1" t="s">
        <v>97</v>
      </c>
      <c r="G73" s="45" t="s">
        <v>2</v>
      </c>
      <c r="H73" s="51">
        <v>1986</v>
      </c>
      <c r="I73" s="52">
        <f t="shared" ca="1" si="6"/>
        <v>31</v>
      </c>
      <c r="J73" s="44">
        <v>1.85</v>
      </c>
      <c r="K73" s="44">
        <v>75</v>
      </c>
      <c r="L73" s="44">
        <f t="shared" si="4"/>
        <v>21.913805697589478</v>
      </c>
      <c r="M73" s="44" t="str">
        <f t="shared" si="5"/>
        <v>normal</v>
      </c>
      <c r="N73" s="45">
        <v>25</v>
      </c>
      <c r="O73" s="45">
        <v>163</v>
      </c>
      <c r="P73" s="45">
        <v>164</v>
      </c>
      <c r="Q73" s="45"/>
      <c r="R73" s="45">
        <v>7</v>
      </c>
      <c r="S73" s="45">
        <v>5</v>
      </c>
    </row>
    <row r="74" spans="1:19">
      <c r="B74" s="1">
        <v>71</v>
      </c>
      <c r="C74" s="8">
        <v>71</v>
      </c>
      <c r="D74" s="4">
        <v>63</v>
      </c>
      <c r="E74" t="s">
        <v>197</v>
      </c>
      <c r="F74" t="s">
        <v>98</v>
      </c>
      <c r="G74" s="5" t="s">
        <v>99</v>
      </c>
      <c r="H74" s="10">
        <v>1988</v>
      </c>
      <c r="I74" s="11">
        <f t="shared" ca="1" si="6"/>
        <v>29</v>
      </c>
      <c r="J74" s="12">
        <v>1.93</v>
      </c>
      <c r="K74" s="12">
        <v>88.2</v>
      </c>
      <c r="L74" s="12">
        <f t="shared" si="4"/>
        <v>23.678488013101024</v>
      </c>
      <c r="M74" s="12" t="str">
        <f t="shared" si="5"/>
        <v>normal</v>
      </c>
      <c r="N74" s="5">
        <v>230</v>
      </c>
      <c r="O74" s="5">
        <v>187</v>
      </c>
      <c r="P74" s="5"/>
      <c r="Q74" s="5"/>
      <c r="R74" s="5">
        <v>5</v>
      </c>
      <c r="S74" s="5"/>
    </row>
    <row r="75" spans="1:19">
      <c r="B75" s="2">
        <v>72</v>
      </c>
      <c r="C75" s="8">
        <v>72</v>
      </c>
      <c r="D75" s="4">
        <v>7</v>
      </c>
      <c r="E75" t="s">
        <v>198</v>
      </c>
      <c r="F75" t="s">
        <v>100</v>
      </c>
      <c r="G75" s="5" t="s">
        <v>33</v>
      </c>
      <c r="H75" s="10">
        <v>1990</v>
      </c>
      <c r="I75" s="11">
        <f t="shared" ca="1" si="6"/>
        <v>27</v>
      </c>
      <c r="J75" s="12">
        <v>1.85</v>
      </c>
      <c r="K75" s="12">
        <v>83.2</v>
      </c>
      <c r="L75" s="12">
        <f t="shared" si="4"/>
        <v>24.309715120525929</v>
      </c>
      <c r="M75" s="12" t="str">
        <f t="shared" si="5"/>
        <v>normal</v>
      </c>
      <c r="N75" s="5">
        <v>115</v>
      </c>
      <c r="O75" s="5">
        <v>168</v>
      </c>
      <c r="P75" s="5"/>
      <c r="Q75" s="5"/>
      <c r="R75" s="5">
        <v>3</v>
      </c>
      <c r="S75" s="5"/>
    </row>
    <row r="76" spans="1:19">
      <c r="B76" s="1">
        <v>73</v>
      </c>
      <c r="C76" s="8">
        <v>73</v>
      </c>
      <c r="D76" s="4">
        <v>93</v>
      </c>
      <c r="E76" t="s">
        <v>199</v>
      </c>
      <c r="F76" t="s">
        <v>101</v>
      </c>
      <c r="G76" s="5" t="s">
        <v>102</v>
      </c>
      <c r="H76" s="10">
        <v>1987</v>
      </c>
      <c r="I76" s="11">
        <f t="shared" ca="1" si="6"/>
        <v>30</v>
      </c>
      <c r="J76" s="12">
        <v>1.9</v>
      </c>
      <c r="K76" s="12">
        <v>71.400000000000006</v>
      </c>
      <c r="L76" s="12">
        <f t="shared" si="4"/>
        <v>19.778393351800556</v>
      </c>
      <c r="M76" s="12" t="str">
        <f t="shared" si="5"/>
        <v>normal</v>
      </c>
      <c r="N76" s="5">
        <v>46</v>
      </c>
      <c r="O76" s="5">
        <v>177</v>
      </c>
      <c r="P76" s="5">
        <v>177</v>
      </c>
      <c r="Q76" s="5"/>
      <c r="R76" s="5">
        <v>6</v>
      </c>
      <c r="S76" s="5">
        <v>6</v>
      </c>
    </row>
    <row r="77" spans="1:19">
      <c r="B77" s="1">
        <v>74</v>
      </c>
      <c r="C77" s="8">
        <v>74</v>
      </c>
      <c r="D77" s="4">
        <v>101</v>
      </c>
      <c r="E77" t="s">
        <v>200</v>
      </c>
      <c r="F77" t="s">
        <v>103</v>
      </c>
      <c r="G77" s="5" t="s">
        <v>2</v>
      </c>
      <c r="H77" s="10">
        <v>1994</v>
      </c>
      <c r="I77" s="11">
        <f t="shared" ca="1" si="6"/>
        <v>23</v>
      </c>
      <c r="J77" s="12">
        <v>1.88</v>
      </c>
      <c r="K77" s="12">
        <v>83.2</v>
      </c>
      <c r="L77" s="12">
        <f t="shared" si="4"/>
        <v>23.540063377093709</v>
      </c>
      <c r="M77" s="12" t="str">
        <f t="shared" si="5"/>
        <v>normal</v>
      </c>
      <c r="N77" s="5">
        <v>156</v>
      </c>
      <c r="O77" s="5">
        <v>166</v>
      </c>
      <c r="P77" s="5"/>
      <c r="Q77" s="5"/>
      <c r="R77" s="5">
        <v>8</v>
      </c>
      <c r="S77" s="5"/>
    </row>
    <row r="78" spans="1:19" s="1" customFormat="1">
      <c r="A78" s="1">
        <v>20</v>
      </c>
      <c r="B78" s="1">
        <v>75</v>
      </c>
      <c r="C78" s="45">
        <v>75</v>
      </c>
      <c r="D78" s="50">
        <v>32</v>
      </c>
      <c r="E78" s="1" t="s">
        <v>201</v>
      </c>
      <c r="F78" s="1" t="s">
        <v>104</v>
      </c>
      <c r="G78" s="45" t="s">
        <v>4</v>
      </c>
      <c r="H78" s="51">
        <v>1989</v>
      </c>
      <c r="I78" s="52">
        <f t="shared" ca="1" si="6"/>
        <v>28</v>
      </c>
      <c r="J78" s="44">
        <v>1.78</v>
      </c>
      <c r="K78" s="44">
        <v>75</v>
      </c>
      <c r="L78" s="44">
        <f t="shared" si="4"/>
        <v>23.671253629592222</v>
      </c>
      <c r="M78" s="44" t="str">
        <f t="shared" si="5"/>
        <v>normal</v>
      </c>
      <c r="N78" s="45">
        <v>9</v>
      </c>
      <c r="O78" s="45">
        <v>166</v>
      </c>
      <c r="P78" s="45">
        <v>164</v>
      </c>
      <c r="Q78" s="45"/>
      <c r="R78" s="45">
        <v>3</v>
      </c>
      <c r="S78" s="45">
        <v>5</v>
      </c>
    </row>
    <row r="79" spans="1:19" s="1" customFormat="1">
      <c r="A79" s="1">
        <v>21</v>
      </c>
      <c r="B79" s="1">
        <v>76</v>
      </c>
      <c r="C79" s="45">
        <v>76</v>
      </c>
      <c r="D79" s="50">
        <v>51</v>
      </c>
      <c r="E79" s="1" t="s">
        <v>202</v>
      </c>
      <c r="F79" s="1" t="s">
        <v>105</v>
      </c>
      <c r="G79" s="45" t="s">
        <v>65</v>
      </c>
      <c r="H79" s="51">
        <v>1995</v>
      </c>
      <c r="I79" s="52">
        <f t="shared" ca="1" si="6"/>
        <v>22</v>
      </c>
      <c r="J79" s="44">
        <v>1.88</v>
      </c>
      <c r="K79" s="44">
        <v>83.6</v>
      </c>
      <c r="L79" s="44">
        <f t="shared" si="4"/>
        <v>23.65323675871435</v>
      </c>
      <c r="M79" s="44" t="str">
        <f t="shared" si="5"/>
        <v>normal</v>
      </c>
      <c r="N79" s="45">
        <v>49</v>
      </c>
      <c r="O79" s="45">
        <v>169</v>
      </c>
      <c r="P79" s="45">
        <v>169</v>
      </c>
      <c r="Q79" s="45"/>
      <c r="R79" s="45">
        <v>3</v>
      </c>
      <c r="S79" s="45">
        <v>1</v>
      </c>
    </row>
    <row r="80" spans="1:19">
      <c r="B80" s="1">
        <v>77</v>
      </c>
      <c r="C80" s="8">
        <v>77</v>
      </c>
      <c r="D80" s="4">
        <v>37</v>
      </c>
      <c r="E80" t="s">
        <v>203</v>
      </c>
      <c r="F80" t="s">
        <v>106</v>
      </c>
      <c r="G80" s="5" t="s">
        <v>107</v>
      </c>
      <c r="H80" s="10">
        <v>1987</v>
      </c>
      <c r="I80" s="11">
        <f t="shared" ca="1" si="6"/>
        <v>30</v>
      </c>
      <c r="J80" s="12">
        <v>1.88</v>
      </c>
      <c r="K80" s="12">
        <v>75.5</v>
      </c>
      <c r="L80" s="12">
        <f t="shared" si="4"/>
        <v>21.361475780896335</v>
      </c>
      <c r="M80" s="12" t="str">
        <f t="shared" si="5"/>
        <v>normal</v>
      </c>
      <c r="N80" s="5">
        <v>107</v>
      </c>
      <c r="O80" s="5">
        <v>165</v>
      </c>
      <c r="P80" s="5"/>
      <c r="Q80" s="5"/>
      <c r="R80" s="5">
        <v>3</v>
      </c>
      <c r="S80" s="5"/>
    </row>
    <row r="81" spans="1:19">
      <c r="B81" s="1">
        <v>78</v>
      </c>
      <c r="C81" s="8">
        <v>78</v>
      </c>
      <c r="D81" s="4">
        <v>92</v>
      </c>
      <c r="E81" t="s">
        <v>204</v>
      </c>
      <c r="F81" t="s">
        <v>108</v>
      </c>
      <c r="G81" s="5" t="s">
        <v>1</v>
      </c>
      <c r="H81" s="10">
        <v>1990</v>
      </c>
      <c r="I81" s="11">
        <f t="shared" ca="1" si="6"/>
        <v>27</v>
      </c>
      <c r="J81" s="12">
        <v>1.85</v>
      </c>
      <c r="K81" s="12">
        <v>74.099999999999994</v>
      </c>
      <c r="L81" s="12">
        <f t="shared" si="4"/>
        <v>21.650840029218404</v>
      </c>
      <c r="M81" s="12" t="str">
        <f t="shared" si="5"/>
        <v>normal</v>
      </c>
      <c r="N81" s="5">
        <v>99</v>
      </c>
      <c r="O81" s="5">
        <v>164</v>
      </c>
      <c r="P81" s="5"/>
      <c r="Q81" s="5"/>
      <c r="R81" s="5">
        <v>4</v>
      </c>
      <c r="S81" s="5"/>
    </row>
    <row r="82" spans="1:19">
      <c r="B82" s="1">
        <v>79</v>
      </c>
      <c r="C82" s="8">
        <v>79</v>
      </c>
      <c r="D82" s="4">
        <v>114</v>
      </c>
      <c r="E82" t="s">
        <v>205</v>
      </c>
      <c r="F82" t="s">
        <v>109</v>
      </c>
      <c r="G82" s="5" t="s">
        <v>2</v>
      </c>
      <c r="H82" s="10">
        <v>1981</v>
      </c>
      <c r="I82" s="11">
        <f t="shared" ca="1" si="6"/>
        <v>36</v>
      </c>
      <c r="J82" s="12">
        <v>1.85</v>
      </c>
      <c r="K82" s="12">
        <v>79.099999999999994</v>
      </c>
      <c r="L82" s="12">
        <f t="shared" si="4"/>
        <v>23.111760409057702</v>
      </c>
      <c r="M82" s="12" t="str">
        <f t="shared" si="5"/>
        <v>normal</v>
      </c>
      <c r="N82" s="5">
        <v>98</v>
      </c>
      <c r="O82" s="5">
        <v>174</v>
      </c>
      <c r="P82" s="5"/>
      <c r="Q82" s="5"/>
      <c r="R82" s="5">
        <v>14</v>
      </c>
      <c r="S82" s="5"/>
    </row>
    <row r="83" spans="1:19" s="1" customFormat="1">
      <c r="A83" s="1">
        <v>22</v>
      </c>
      <c r="B83" s="1">
        <v>80</v>
      </c>
      <c r="C83" s="45">
        <v>80</v>
      </c>
      <c r="D83" s="50">
        <v>113</v>
      </c>
      <c r="E83" s="1" t="s">
        <v>206</v>
      </c>
      <c r="F83" s="1" t="s">
        <v>110</v>
      </c>
      <c r="G83" s="45" t="s">
        <v>2</v>
      </c>
      <c r="H83" s="51">
        <v>1994</v>
      </c>
      <c r="I83" s="52">
        <f t="shared" ca="1" si="6"/>
        <v>23</v>
      </c>
      <c r="J83" s="44">
        <v>1.85</v>
      </c>
      <c r="K83" s="44">
        <v>81.400000000000006</v>
      </c>
      <c r="L83" s="44">
        <f t="shared" si="4"/>
        <v>23.783783783783782</v>
      </c>
      <c r="M83" s="44" t="str">
        <f t="shared" si="5"/>
        <v>normal</v>
      </c>
      <c r="N83" s="45">
        <v>17</v>
      </c>
      <c r="O83" s="45">
        <v>174</v>
      </c>
      <c r="P83" s="45">
        <v>176</v>
      </c>
      <c r="Q83" s="45"/>
      <c r="R83" s="45">
        <v>17</v>
      </c>
      <c r="S83" s="45">
        <v>5</v>
      </c>
    </row>
    <row r="84" spans="1:19" s="1" customFormat="1">
      <c r="A84" s="1">
        <v>23</v>
      </c>
      <c r="B84" s="1">
        <v>81</v>
      </c>
      <c r="C84" s="45">
        <v>81</v>
      </c>
      <c r="D84" s="50">
        <v>48</v>
      </c>
      <c r="E84" s="1" t="s">
        <v>207</v>
      </c>
      <c r="F84" s="1" t="s">
        <v>111</v>
      </c>
      <c r="G84" s="45" t="s">
        <v>2</v>
      </c>
      <c r="H84" s="51">
        <v>1986</v>
      </c>
      <c r="I84" s="52">
        <f t="shared" ca="1" si="6"/>
        <v>31</v>
      </c>
      <c r="J84" s="44">
        <v>1.93</v>
      </c>
      <c r="K84" s="44">
        <v>80.5</v>
      </c>
      <c r="L84" s="44">
        <f t="shared" si="4"/>
        <v>21.611318424655696</v>
      </c>
      <c r="M84" s="44" t="str">
        <f t="shared" si="5"/>
        <v>normal</v>
      </c>
      <c r="N84" s="45">
        <v>16</v>
      </c>
      <c r="O84" s="45">
        <v>164</v>
      </c>
      <c r="P84" s="45">
        <v>172</v>
      </c>
      <c r="Q84" s="45"/>
      <c r="R84" s="45">
        <v>2</v>
      </c>
      <c r="S84" s="45">
        <v>6</v>
      </c>
    </row>
    <row r="85" spans="1:19">
      <c r="B85" s="1">
        <v>82</v>
      </c>
      <c r="C85" s="8">
        <v>82</v>
      </c>
      <c r="D85" s="4">
        <v>12</v>
      </c>
      <c r="E85" t="s">
        <v>208</v>
      </c>
      <c r="F85" t="s">
        <v>112</v>
      </c>
      <c r="G85" s="5" t="s">
        <v>113</v>
      </c>
      <c r="H85" s="10">
        <v>1990</v>
      </c>
      <c r="I85" s="11">
        <f t="shared" ca="1" si="6"/>
        <v>27</v>
      </c>
      <c r="J85" s="12">
        <v>1.75</v>
      </c>
      <c r="K85" s="12">
        <v>70</v>
      </c>
      <c r="L85" s="12">
        <f t="shared" si="4"/>
        <v>22.857142857142858</v>
      </c>
      <c r="M85" s="12" t="str">
        <f t="shared" si="5"/>
        <v>normal</v>
      </c>
      <c r="N85" s="5">
        <v>188</v>
      </c>
      <c r="O85" s="5">
        <v>162</v>
      </c>
      <c r="P85" s="5"/>
      <c r="Q85" s="5"/>
      <c r="R85" s="5">
        <v>2</v>
      </c>
      <c r="S85" s="5"/>
    </row>
    <row r="86" spans="1:19">
      <c r="B86" s="1">
        <v>83</v>
      </c>
      <c r="C86" s="8">
        <v>83</v>
      </c>
      <c r="D86" s="4">
        <v>28</v>
      </c>
      <c r="E86" t="s">
        <v>209</v>
      </c>
      <c r="F86" t="s">
        <v>127</v>
      </c>
      <c r="G86" s="5" t="s">
        <v>128</v>
      </c>
      <c r="H86" s="10">
        <v>1986</v>
      </c>
      <c r="I86" s="11">
        <f t="shared" ca="1" si="6"/>
        <v>31</v>
      </c>
      <c r="J86" s="12">
        <v>1.88</v>
      </c>
      <c r="K86" s="12">
        <v>88.2</v>
      </c>
      <c r="L86" s="12">
        <f t="shared" si="4"/>
        <v>24.954730647351745</v>
      </c>
      <c r="M86" s="12" t="str">
        <f t="shared" si="5"/>
        <v>normal</v>
      </c>
      <c r="N86" s="5">
        <v>80</v>
      </c>
      <c r="O86" s="5">
        <v>182</v>
      </c>
      <c r="P86" s="5">
        <v>162</v>
      </c>
      <c r="Q86" s="5"/>
      <c r="R86" s="5">
        <v>11</v>
      </c>
      <c r="S86" s="5">
        <v>4</v>
      </c>
    </row>
    <row r="87" spans="1:19">
      <c r="B87" s="1">
        <v>84</v>
      </c>
      <c r="C87" s="8">
        <v>84</v>
      </c>
      <c r="D87" s="4">
        <v>74</v>
      </c>
      <c r="E87" t="s">
        <v>210</v>
      </c>
      <c r="F87" t="s">
        <v>114</v>
      </c>
      <c r="G87" s="5" t="s">
        <v>0</v>
      </c>
      <c r="H87" s="10">
        <v>1983</v>
      </c>
      <c r="I87" s="11">
        <f t="shared" ca="1" si="6"/>
        <v>34</v>
      </c>
      <c r="J87" s="12">
        <v>1.91</v>
      </c>
      <c r="K87" s="12">
        <v>81.8</v>
      </c>
      <c r="L87" s="12">
        <f t="shared" si="4"/>
        <v>22.42263095858118</v>
      </c>
      <c r="M87" s="12" t="str">
        <f t="shared" si="5"/>
        <v>normal</v>
      </c>
      <c r="N87" s="5">
        <v>44</v>
      </c>
      <c r="O87" s="5">
        <v>158</v>
      </c>
      <c r="P87" s="5"/>
      <c r="Q87" s="5"/>
      <c r="R87" s="5">
        <v>3</v>
      </c>
      <c r="S87" s="5"/>
    </row>
    <row r="88" spans="1:19" s="1" customFormat="1">
      <c r="A88" s="1">
        <v>24</v>
      </c>
      <c r="B88" s="1">
        <v>85</v>
      </c>
      <c r="C88" s="45">
        <v>85</v>
      </c>
      <c r="D88" s="50">
        <v>18</v>
      </c>
      <c r="E88" s="1" t="s">
        <v>211</v>
      </c>
      <c r="F88" s="1" t="s">
        <v>115</v>
      </c>
      <c r="G88" s="45" t="s">
        <v>10</v>
      </c>
      <c r="H88" s="51">
        <v>1983</v>
      </c>
      <c r="I88" s="52">
        <f t="shared" ca="1" si="6"/>
        <v>34</v>
      </c>
      <c r="J88" s="44">
        <v>1.85</v>
      </c>
      <c r="K88" s="44">
        <v>87.3</v>
      </c>
      <c r="L88" s="44">
        <f t="shared" si="4"/>
        <v>25.507669831994153</v>
      </c>
      <c r="M88" s="44" t="str">
        <f t="shared" si="5"/>
        <v>overweight</v>
      </c>
      <c r="N88" s="45">
        <v>37</v>
      </c>
      <c r="O88" s="45">
        <v>158</v>
      </c>
      <c r="P88" s="45">
        <v>159</v>
      </c>
      <c r="Q88" s="45"/>
      <c r="R88" s="45">
        <v>0</v>
      </c>
      <c r="S88" s="45">
        <v>5</v>
      </c>
    </row>
    <row r="89" spans="1:19" s="1" customFormat="1">
      <c r="A89" s="1">
        <v>25</v>
      </c>
      <c r="B89" s="1">
        <v>86</v>
      </c>
      <c r="C89" s="45">
        <v>86</v>
      </c>
      <c r="D89" s="50">
        <v>107</v>
      </c>
      <c r="E89" s="1" t="s">
        <v>212</v>
      </c>
      <c r="F89" s="1" t="s">
        <v>116</v>
      </c>
      <c r="G89" s="45" t="s">
        <v>33</v>
      </c>
      <c r="H89" s="51">
        <v>1985</v>
      </c>
      <c r="I89" s="52">
        <f t="shared" ca="1" si="6"/>
        <v>32</v>
      </c>
      <c r="J89" s="44">
        <v>1.88</v>
      </c>
      <c r="K89" s="44">
        <v>83.2</v>
      </c>
      <c r="L89" s="44">
        <f t="shared" si="4"/>
        <v>23.540063377093709</v>
      </c>
      <c r="M89" s="44" t="str">
        <f t="shared" si="5"/>
        <v>normal</v>
      </c>
      <c r="N89" s="45">
        <v>65</v>
      </c>
      <c r="O89" s="45">
        <v>163</v>
      </c>
      <c r="P89" s="45">
        <v>166</v>
      </c>
      <c r="Q89" s="45"/>
      <c r="R89" s="45">
        <v>4</v>
      </c>
      <c r="S89" s="45">
        <v>8</v>
      </c>
    </row>
    <row r="90" spans="1:19">
      <c r="B90" s="1">
        <v>87</v>
      </c>
      <c r="C90" s="8">
        <v>87</v>
      </c>
      <c r="D90" s="4">
        <v>127</v>
      </c>
      <c r="E90" t="s">
        <v>213</v>
      </c>
      <c r="F90" t="s">
        <v>117</v>
      </c>
      <c r="G90" s="5" t="s">
        <v>10</v>
      </c>
      <c r="H90" s="10">
        <v>1986</v>
      </c>
      <c r="I90" s="11">
        <f t="shared" ca="1" si="6"/>
        <v>31</v>
      </c>
      <c r="J90" s="12">
        <v>1.91</v>
      </c>
      <c r="K90" s="12">
        <v>76.8</v>
      </c>
      <c r="L90" s="12">
        <f t="shared" si="4"/>
        <v>21.052054494120227</v>
      </c>
      <c r="M90" s="12" t="str">
        <f t="shared" si="5"/>
        <v>normal</v>
      </c>
      <c r="N90" s="5">
        <v>77</v>
      </c>
      <c r="O90" s="5">
        <v>180</v>
      </c>
      <c r="P90" s="5"/>
      <c r="Q90" s="5"/>
      <c r="R90" s="5">
        <v>5</v>
      </c>
      <c r="S90" s="5"/>
    </row>
    <row r="91" spans="1:19">
      <c r="B91" s="1">
        <v>88</v>
      </c>
      <c r="C91" s="8">
        <v>88</v>
      </c>
      <c r="D91" s="4">
        <v>2</v>
      </c>
      <c r="E91" t="s">
        <v>214</v>
      </c>
      <c r="F91" t="s">
        <v>118</v>
      </c>
      <c r="G91" s="5" t="s">
        <v>1</v>
      </c>
      <c r="H91" s="10">
        <v>1991</v>
      </c>
      <c r="I91" s="11">
        <f t="shared" ca="1" si="6"/>
        <v>26</v>
      </c>
      <c r="J91" s="12">
        <v>1.85</v>
      </c>
      <c r="K91" s="12">
        <v>70.900000000000006</v>
      </c>
      <c r="L91" s="12">
        <f t="shared" si="4"/>
        <v>20.715850986121257</v>
      </c>
      <c r="M91" s="12" t="str">
        <f t="shared" si="5"/>
        <v>normal</v>
      </c>
      <c r="N91" s="5">
        <v>73</v>
      </c>
      <c r="O91" s="5">
        <v>167</v>
      </c>
      <c r="P91" s="5"/>
      <c r="Q91" s="5"/>
      <c r="R91" s="5">
        <v>6</v>
      </c>
      <c r="S91" s="5"/>
    </row>
    <row r="92" spans="1:19">
      <c r="B92" s="1">
        <v>89</v>
      </c>
      <c r="C92" s="8">
        <v>89</v>
      </c>
      <c r="D92" s="4">
        <v>125</v>
      </c>
      <c r="E92" t="s">
        <v>215</v>
      </c>
      <c r="F92" t="s">
        <v>119</v>
      </c>
      <c r="G92" s="5" t="s">
        <v>77</v>
      </c>
      <c r="H92" s="10">
        <v>1989</v>
      </c>
      <c r="I92" s="11">
        <f t="shared" ca="1" si="6"/>
        <v>28</v>
      </c>
      <c r="J92" s="12">
        <v>1.85</v>
      </c>
      <c r="K92" s="12">
        <v>73.2</v>
      </c>
      <c r="L92" s="12">
        <f t="shared" si="4"/>
        <v>21.387874360847334</v>
      </c>
      <c r="M92" s="12" t="str">
        <f t="shared" si="5"/>
        <v>normal</v>
      </c>
      <c r="N92" s="5">
        <v>59</v>
      </c>
      <c r="O92" s="5">
        <v>168</v>
      </c>
      <c r="P92" s="5"/>
      <c r="Q92" s="5"/>
      <c r="R92" s="5">
        <v>2</v>
      </c>
      <c r="S92" s="5"/>
    </row>
    <row r="93" spans="1:19" s="1" customFormat="1">
      <c r="A93" s="1">
        <v>26</v>
      </c>
      <c r="B93" s="1">
        <v>90</v>
      </c>
      <c r="C93" s="45">
        <v>90</v>
      </c>
      <c r="D93" s="50">
        <v>73</v>
      </c>
      <c r="E93" s="1" t="s">
        <v>216</v>
      </c>
      <c r="F93" s="1" t="s">
        <v>11</v>
      </c>
      <c r="G93" s="45" t="s">
        <v>10</v>
      </c>
      <c r="H93" s="51">
        <v>1991</v>
      </c>
      <c r="I93" s="52">
        <f t="shared" ca="1" si="6"/>
        <v>26</v>
      </c>
      <c r="J93" s="44">
        <v>1.88</v>
      </c>
      <c r="K93" s="44">
        <v>78.2</v>
      </c>
      <c r="L93" s="44">
        <f t="shared" si="4"/>
        <v>22.125396106835673</v>
      </c>
      <c r="M93" s="44" t="str">
        <f t="shared" si="5"/>
        <v>normal</v>
      </c>
      <c r="N93" s="45">
        <v>21</v>
      </c>
      <c r="O93" s="45">
        <v>165</v>
      </c>
      <c r="P93" s="45">
        <v>163</v>
      </c>
      <c r="Q93" s="45"/>
      <c r="R93" s="45">
        <v>9</v>
      </c>
      <c r="S93" s="45">
        <v>15</v>
      </c>
    </row>
    <row r="94" spans="1:19">
      <c r="B94" s="2">
        <v>91</v>
      </c>
      <c r="C94" s="8">
        <v>91</v>
      </c>
      <c r="D94" s="4">
        <v>68</v>
      </c>
      <c r="E94" t="s">
        <v>217</v>
      </c>
      <c r="F94" t="s">
        <v>90</v>
      </c>
      <c r="G94" s="5" t="s">
        <v>1</v>
      </c>
      <c r="H94" s="10">
        <v>1982</v>
      </c>
      <c r="I94" s="11">
        <f t="shared" ca="1" si="6"/>
        <v>35</v>
      </c>
      <c r="J94" s="12">
        <v>1.83</v>
      </c>
      <c r="K94" s="12">
        <v>72.7</v>
      </c>
      <c r="L94" s="12">
        <f t="shared" si="4"/>
        <v>21.70862074113888</v>
      </c>
      <c r="M94" s="12" t="str">
        <f t="shared" si="5"/>
        <v>normal</v>
      </c>
      <c r="N94" s="5">
        <v>86</v>
      </c>
      <c r="O94" s="5">
        <v>187</v>
      </c>
      <c r="P94" s="5"/>
      <c r="Q94" s="5"/>
      <c r="R94" s="5">
        <v>13</v>
      </c>
      <c r="S94" s="5"/>
    </row>
    <row r="95" spans="1:19" s="1" customFormat="1">
      <c r="A95" s="1">
        <v>27</v>
      </c>
      <c r="B95" s="1">
        <v>92</v>
      </c>
      <c r="C95" s="45">
        <v>92</v>
      </c>
      <c r="D95" s="50">
        <v>13</v>
      </c>
      <c r="E95" s="1" t="s">
        <v>218</v>
      </c>
      <c r="F95" s="1" t="s">
        <v>120</v>
      </c>
      <c r="G95" s="45" t="s">
        <v>1</v>
      </c>
      <c r="H95" s="51">
        <v>1996</v>
      </c>
      <c r="I95" s="52">
        <f t="shared" ca="1" si="6"/>
        <v>21</v>
      </c>
      <c r="J95" s="44">
        <v>1.98</v>
      </c>
      <c r="K95" s="44">
        <v>88.2</v>
      </c>
      <c r="L95" s="44">
        <f t="shared" si="4"/>
        <v>22.497704315886136</v>
      </c>
      <c r="M95" s="44" t="str">
        <f t="shared" si="5"/>
        <v>normal</v>
      </c>
      <c r="N95" s="45">
        <v>53</v>
      </c>
      <c r="O95" s="45">
        <v>177</v>
      </c>
      <c r="P95" s="45">
        <v>176</v>
      </c>
      <c r="Q95" s="45"/>
      <c r="R95" s="45">
        <v>8</v>
      </c>
      <c r="S95" s="45">
        <v>12</v>
      </c>
    </row>
    <row r="96" spans="1:19" s="1" customFormat="1">
      <c r="A96" s="1">
        <v>28</v>
      </c>
      <c r="B96" s="1">
        <v>93</v>
      </c>
      <c r="C96" s="45">
        <v>93</v>
      </c>
      <c r="D96" s="50">
        <v>71</v>
      </c>
      <c r="E96" s="1" t="s">
        <v>219</v>
      </c>
      <c r="F96" s="1" t="s">
        <v>121</v>
      </c>
      <c r="G96" s="45" t="s">
        <v>10</v>
      </c>
      <c r="H96" s="51">
        <v>1983</v>
      </c>
      <c r="I96" s="52">
        <f t="shared" ca="1" si="6"/>
        <v>34</v>
      </c>
      <c r="J96" s="44">
        <v>1.85</v>
      </c>
      <c r="K96" s="44">
        <v>80</v>
      </c>
      <c r="L96" s="44">
        <f t="shared" si="4"/>
        <v>23.374726077428779</v>
      </c>
      <c r="M96" s="44" t="str">
        <f t="shared" si="5"/>
        <v>normal</v>
      </c>
      <c r="N96" s="45">
        <v>153</v>
      </c>
      <c r="O96" s="45">
        <v>178</v>
      </c>
      <c r="P96" s="45"/>
      <c r="Q96" s="45"/>
      <c r="R96" s="45">
        <v>7</v>
      </c>
      <c r="S96" s="45">
        <v>7</v>
      </c>
    </row>
    <row r="97" spans="1:19">
      <c r="B97" s="1">
        <v>94</v>
      </c>
      <c r="C97" s="8">
        <v>94</v>
      </c>
      <c r="D97" s="4">
        <v>84</v>
      </c>
      <c r="E97" t="s">
        <v>220</v>
      </c>
      <c r="F97" t="s">
        <v>122</v>
      </c>
      <c r="G97" s="5" t="s">
        <v>7</v>
      </c>
      <c r="H97" s="10">
        <v>1992</v>
      </c>
      <c r="I97" s="11">
        <f t="shared" ca="1" si="6"/>
        <v>25</v>
      </c>
      <c r="J97" s="12">
        <v>1.85</v>
      </c>
      <c r="K97" s="12">
        <v>84.1</v>
      </c>
      <c r="L97" s="12">
        <f t="shared" si="4"/>
        <v>24.572680788897003</v>
      </c>
      <c r="M97" s="12" t="str">
        <f t="shared" si="5"/>
        <v>normal</v>
      </c>
      <c r="N97" s="5">
        <v>42</v>
      </c>
      <c r="O97" s="5">
        <v>176</v>
      </c>
      <c r="P97" s="5"/>
      <c r="Q97" s="5"/>
      <c r="R97" s="5">
        <v>8</v>
      </c>
      <c r="S97" s="5"/>
    </row>
    <row r="98" spans="1:19">
      <c r="B98" s="2">
        <v>95</v>
      </c>
      <c r="C98" s="8">
        <v>95</v>
      </c>
      <c r="D98" s="4">
        <v>118</v>
      </c>
      <c r="E98" t="s">
        <v>221</v>
      </c>
      <c r="F98" t="s">
        <v>123</v>
      </c>
      <c r="G98" s="5" t="s">
        <v>1</v>
      </c>
      <c r="H98" s="10">
        <v>1996</v>
      </c>
      <c r="I98" s="11">
        <f t="shared" ca="1" si="6"/>
        <v>21</v>
      </c>
      <c r="J98" s="12">
        <v>1.98</v>
      </c>
      <c r="K98" s="12">
        <v>80</v>
      </c>
      <c r="L98" s="12">
        <f t="shared" si="4"/>
        <v>20.40608101214162</v>
      </c>
      <c r="M98" s="12" t="str">
        <f t="shared" si="5"/>
        <v>normal</v>
      </c>
      <c r="N98" s="5">
        <v>66</v>
      </c>
      <c r="O98" s="5">
        <v>167</v>
      </c>
      <c r="P98" s="5"/>
      <c r="Q98" s="5"/>
      <c r="R98" s="5">
        <v>6</v>
      </c>
      <c r="S98" s="5"/>
    </row>
    <row r="99" spans="1:19">
      <c r="B99" s="1">
        <v>96</v>
      </c>
      <c r="C99" s="8">
        <v>96</v>
      </c>
      <c r="D99" s="4">
        <v>45</v>
      </c>
      <c r="E99" t="s">
        <v>222</v>
      </c>
      <c r="F99" t="s">
        <v>124</v>
      </c>
      <c r="G99" s="5" t="s">
        <v>19</v>
      </c>
      <c r="H99" s="10">
        <v>1994</v>
      </c>
      <c r="I99" s="11">
        <f t="shared" ca="1" si="6"/>
        <v>23</v>
      </c>
      <c r="J99" s="12">
        <v>1.83</v>
      </c>
      <c r="K99" s="12">
        <v>78.2</v>
      </c>
      <c r="L99" s="12">
        <f t="shared" si="4"/>
        <v>23.350951058556539</v>
      </c>
      <c r="M99" s="12" t="str">
        <f t="shared" si="5"/>
        <v>normal</v>
      </c>
      <c r="N99" s="5">
        <v>95</v>
      </c>
      <c r="O99" s="5">
        <v>170</v>
      </c>
      <c r="P99" s="5">
        <v>171</v>
      </c>
      <c r="Q99" s="5"/>
      <c r="R99" s="5">
        <v>5</v>
      </c>
      <c r="S99" s="5">
        <v>2</v>
      </c>
    </row>
    <row r="100" spans="1:19">
      <c r="B100" s="1">
        <v>97</v>
      </c>
      <c r="C100" s="8">
        <v>97</v>
      </c>
      <c r="D100" s="4">
        <v>38</v>
      </c>
      <c r="E100" t="s">
        <v>223</v>
      </c>
      <c r="F100" t="s">
        <v>125</v>
      </c>
      <c r="G100" s="5" t="s">
        <v>24</v>
      </c>
      <c r="H100" s="10">
        <v>1984</v>
      </c>
      <c r="I100" s="11">
        <f t="shared" ca="1" si="6"/>
        <v>33</v>
      </c>
      <c r="J100" s="12">
        <v>1.91</v>
      </c>
      <c r="K100" s="12">
        <v>75</v>
      </c>
      <c r="L100" s="12">
        <f t="shared" ref="L100:L101" si="7">K100/(J100^2)</f>
        <v>20.558646966914285</v>
      </c>
      <c r="M100" s="12" t="str">
        <f t="shared" si="5"/>
        <v>normal</v>
      </c>
      <c r="N100" s="5">
        <v>83</v>
      </c>
      <c r="O100" s="5">
        <v>179</v>
      </c>
      <c r="P100" s="43"/>
      <c r="Q100" s="5"/>
      <c r="R100" s="5">
        <v>11</v>
      </c>
      <c r="S100" s="5">
        <v>4</v>
      </c>
    </row>
    <row r="101" spans="1:19" s="1" customFormat="1">
      <c r="A101" s="1">
        <v>29</v>
      </c>
      <c r="D101" s="45"/>
      <c r="E101" s="1" t="s">
        <v>290</v>
      </c>
      <c r="F101" s="1" t="s">
        <v>96</v>
      </c>
      <c r="G101" s="45" t="s">
        <v>7</v>
      </c>
      <c r="H101" s="45">
        <v>1985</v>
      </c>
      <c r="I101" s="45">
        <f t="shared" ca="1" si="6"/>
        <v>32</v>
      </c>
      <c r="J101" s="45">
        <v>2.08</v>
      </c>
      <c r="K101" s="45">
        <v>108.2</v>
      </c>
      <c r="L101" s="44">
        <f t="shared" si="7"/>
        <v>25.009245562130175</v>
      </c>
      <c r="M101" s="45" t="str">
        <f t="shared" si="5"/>
        <v>overweight</v>
      </c>
      <c r="N101" s="45">
        <v>22</v>
      </c>
      <c r="O101" s="45">
        <v>193</v>
      </c>
      <c r="P101" s="45">
        <v>182</v>
      </c>
      <c r="R101" s="45">
        <v>31</v>
      </c>
      <c r="S101" s="45">
        <v>21</v>
      </c>
    </row>
    <row r="102" spans="1:19" hidden="1">
      <c r="B102" s="1">
        <v>98</v>
      </c>
      <c r="D102" s="4">
        <v>9</v>
      </c>
    </row>
    <row r="103" spans="1:19" hidden="1">
      <c r="B103" s="1">
        <v>99</v>
      </c>
      <c r="D103" s="4">
        <v>15</v>
      </c>
    </row>
    <row r="104" spans="1:19" hidden="1">
      <c r="B104" s="1">
        <v>100</v>
      </c>
      <c r="D104" s="4">
        <v>17</v>
      </c>
    </row>
    <row r="105" spans="1:19" hidden="1">
      <c r="B105" s="1">
        <v>101</v>
      </c>
      <c r="D105" s="4">
        <v>19</v>
      </c>
    </row>
    <row r="106" spans="1:19" hidden="1">
      <c r="B106" s="2">
        <v>102</v>
      </c>
      <c r="D106" s="4">
        <v>22</v>
      </c>
    </row>
    <row r="107" spans="1:19" hidden="1">
      <c r="B107" s="1">
        <v>103</v>
      </c>
      <c r="D107" s="4">
        <v>25</v>
      </c>
    </row>
    <row r="108" spans="1:19" hidden="1">
      <c r="B108" s="2">
        <v>104</v>
      </c>
      <c r="D108" s="4">
        <v>29</v>
      </c>
    </row>
    <row r="109" spans="1:19" hidden="1">
      <c r="B109" s="1">
        <v>105</v>
      </c>
      <c r="D109" s="4">
        <v>49</v>
      </c>
    </row>
    <row r="110" spans="1:19" hidden="1">
      <c r="B110" s="1">
        <v>106</v>
      </c>
      <c r="D110" s="4">
        <v>56</v>
      </c>
    </row>
    <row r="111" spans="1:19" hidden="1">
      <c r="B111" s="1">
        <v>107</v>
      </c>
      <c r="D111" s="4">
        <v>57</v>
      </c>
    </row>
    <row r="112" spans="1:19" hidden="1">
      <c r="B112" s="1">
        <v>108</v>
      </c>
      <c r="D112" s="4">
        <v>59</v>
      </c>
    </row>
    <row r="113" spans="2:4" hidden="1">
      <c r="B113" s="1">
        <v>109</v>
      </c>
      <c r="D113" s="4">
        <v>62</v>
      </c>
    </row>
    <row r="114" spans="2:4" hidden="1">
      <c r="B114" s="2">
        <v>110</v>
      </c>
      <c r="D114" s="4">
        <v>66</v>
      </c>
    </row>
    <row r="115" spans="2:4" hidden="1">
      <c r="B115" s="2">
        <v>111</v>
      </c>
      <c r="D115" s="4">
        <v>69</v>
      </c>
    </row>
    <row r="116" spans="2:4" hidden="1">
      <c r="B116" s="1">
        <v>112</v>
      </c>
      <c r="D116" s="4">
        <v>72</v>
      </c>
    </row>
    <row r="117" spans="2:4" hidden="1">
      <c r="B117" s="1">
        <v>113</v>
      </c>
      <c r="D117" s="4">
        <v>75</v>
      </c>
    </row>
    <row r="118" spans="2:4" hidden="1">
      <c r="B118" s="1">
        <v>114</v>
      </c>
      <c r="D118" s="4">
        <v>76</v>
      </c>
    </row>
    <row r="119" spans="2:4" hidden="1">
      <c r="B119" s="1">
        <v>115</v>
      </c>
      <c r="D119" s="4">
        <v>81</v>
      </c>
    </row>
    <row r="120" spans="2:4" hidden="1">
      <c r="B120" s="1">
        <v>116</v>
      </c>
      <c r="D120" s="4">
        <v>91</v>
      </c>
    </row>
    <row r="121" spans="2:4" hidden="1">
      <c r="B121" s="2">
        <v>117</v>
      </c>
      <c r="D121" s="4">
        <v>95</v>
      </c>
    </row>
    <row r="122" spans="2:4" hidden="1">
      <c r="B122" s="1">
        <v>118</v>
      </c>
      <c r="D122" s="4">
        <v>102</v>
      </c>
    </row>
    <row r="123" spans="2:4" hidden="1">
      <c r="B123" s="1">
        <v>119</v>
      </c>
      <c r="D123" s="4">
        <v>104</v>
      </c>
    </row>
    <row r="124" spans="2:4" hidden="1">
      <c r="B124" s="2">
        <v>120</v>
      </c>
      <c r="D124" s="4">
        <v>110</v>
      </c>
    </row>
    <row r="125" spans="2:4" hidden="1">
      <c r="B125" s="1">
        <v>121</v>
      </c>
      <c r="D125" s="4">
        <v>111</v>
      </c>
    </row>
    <row r="126" spans="2:4" hidden="1">
      <c r="B126" s="1">
        <v>122</v>
      </c>
      <c r="D126" s="4">
        <v>117</v>
      </c>
    </row>
    <row r="127" spans="2:4" hidden="1">
      <c r="B127" s="2">
        <v>123</v>
      </c>
      <c r="D127" s="4">
        <v>120</v>
      </c>
    </row>
    <row r="128" spans="2:4" hidden="1">
      <c r="B128" s="1">
        <v>124</v>
      </c>
      <c r="D128" s="4">
        <v>123</v>
      </c>
    </row>
    <row r="129" spans="1:20" hidden="1">
      <c r="B129" s="1">
        <v>125</v>
      </c>
      <c r="D129" s="4">
        <v>126</v>
      </c>
    </row>
    <row r="130" spans="1:20" hidden="1">
      <c r="B130" s="2">
        <v>126</v>
      </c>
      <c r="D130" s="4"/>
      <c r="E130" t="s">
        <v>66</v>
      </c>
    </row>
    <row r="131" spans="1:20" hidden="1">
      <c r="B131" s="1">
        <v>127</v>
      </c>
      <c r="D131" s="4">
        <v>9</v>
      </c>
    </row>
    <row r="132" spans="1:20">
      <c r="B132" s="1">
        <v>128</v>
      </c>
      <c r="E132" t="s">
        <v>291</v>
      </c>
      <c r="F132" t="s">
        <v>292</v>
      </c>
      <c r="G132" s="5" t="s">
        <v>2</v>
      </c>
      <c r="H132" s="5">
        <v>1991</v>
      </c>
      <c r="I132" s="5">
        <f t="shared" ref="I132:I140" ca="1" si="8">YEAR(TODAY())-H132</f>
        <v>26</v>
      </c>
      <c r="J132" s="5">
        <v>1.88</v>
      </c>
      <c r="K132" s="12">
        <v>79.099999999999994</v>
      </c>
      <c r="L132" s="12">
        <f t="shared" ref="L132:L140" si="9">K132/(J132^2)</f>
        <v>22.380036215482118</v>
      </c>
      <c r="M132" s="5" t="str">
        <f t="shared" ref="M132:M140" si="10">IF(L132&lt;19,"skinny",IF(L132&lt;25,"normal",IF(L132&lt;30,"overweight",IF(L132&lt;35,"obesity level I",IF(L132&lt;40,"obesity level II","obesity level III")))))</f>
        <v>normal</v>
      </c>
      <c r="N132" s="5">
        <v>82</v>
      </c>
      <c r="O132" s="5">
        <v>172</v>
      </c>
      <c r="P132" s="5">
        <v>171</v>
      </c>
      <c r="Q132" s="5"/>
      <c r="R132" s="5">
        <v>9</v>
      </c>
      <c r="S132" s="5">
        <v>11</v>
      </c>
      <c r="T132" s="5"/>
    </row>
    <row r="133" spans="1:20">
      <c r="E133" t="s">
        <v>293</v>
      </c>
      <c r="F133" t="s">
        <v>17</v>
      </c>
      <c r="G133" s="5" t="s">
        <v>33</v>
      </c>
      <c r="H133" s="5">
        <v>1992</v>
      </c>
      <c r="I133" s="5">
        <f t="shared" ca="1" si="8"/>
        <v>25</v>
      </c>
      <c r="J133" s="5">
        <v>1.78</v>
      </c>
      <c r="K133" s="12">
        <v>75</v>
      </c>
      <c r="L133" s="12">
        <f t="shared" si="9"/>
        <v>23.671253629592222</v>
      </c>
      <c r="M133" s="5" t="str">
        <f t="shared" si="10"/>
        <v>normal</v>
      </c>
      <c r="N133" s="5">
        <v>87</v>
      </c>
      <c r="O133" s="5">
        <v>159</v>
      </c>
      <c r="P133" s="5">
        <v>159</v>
      </c>
      <c r="Q133" s="5"/>
      <c r="R133" s="5">
        <v>0</v>
      </c>
      <c r="S133" s="5">
        <v>3</v>
      </c>
      <c r="T133" s="5"/>
    </row>
    <row r="134" spans="1:20">
      <c r="E134" t="s">
        <v>294</v>
      </c>
      <c r="F134" t="s">
        <v>295</v>
      </c>
      <c r="G134" s="5" t="s">
        <v>5</v>
      </c>
      <c r="H134" s="5">
        <v>1995</v>
      </c>
      <c r="I134" s="5">
        <f t="shared" ca="1" si="8"/>
        <v>22</v>
      </c>
      <c r="J134" s="5">
        <v>1.93</v>
      </c>
      <c r="K134" s="12">
        <v>85</v>
      </c>
      <c r="L134" s="12">
        <f t="shared" si="9"/>
        <v>22.819404547773097</v>
      </c>
      <c r="M134" s="5" t="str">
        <f t="shared" si="10"/>
        <v>normal</v>
      </c>
      <c r="N134" s="5">
        <v>19</v>
      </c>
      <c r="O134" s="5">
        <v>185</v>
      </c>
      <c r="P134" s="5">
        <v>191</v>
      </c>
      <c r="Q134" s="5"/>
      <c r="R134" s="5">
        <v>20</v>
      </c>
      <c r="S134" s="5">
        <v>16</v>
      </c>
      <c r="T134" s="5"/>
    </row>
    <row r="135" spans="1:20">
      <c r="E135" t="s">
        <v>296</v>
      </c>
      <c r="F135" t="s">
        <v>39</v>
      </c>
      <c r="G135" s="5" t="s">
        <v>10</v>
      </c>
      <c r="H135" s="5">
        <v>1982</v>
      </c>
      <c r="I135" s="5">
        <f t="shared" ca="1" si="8"/>
        <v>35</v>
      </c>
      <c r="J135" s="5">
        <v>1.75</v>
      </c>
      <c r="K135" s="12">
        <v>72.7</v>
      </c>
      <c r="L135" s="12">
        <f t="shared" si="9"/>
        <v>23.738775510204082</v>
      </c>
      <c r="M135" s="5" t="str">
        <f t="shared" si="10"/>
        <v>normal</v>
      </c>
      <c r="N135" s="5">
        <v>33</v>
      </c>
      <c r="O135" s="43"/>
      <c r="P135" s="5">
        <v>169</v>
      </c>
      <c r="Q135" s="5"/>
      <c r="R135" s="5">
        <v>13</v>
      </c>
      <c r="S135" s="5">
        <v>5</v>
      </c>
      <c r="T135" s="5"/>
    </row>
    <row r="136" spans="1:20" s="1" customFormat="1">
      <c r="A136" s="1">
        <v>30</v>
      </c>
      <c r="D136" s="45"/>
      <c r="E136" s="1" t="s">
        <v>297</v>
      </c>
      <c r="F136" s="1" t="s">
        <v>298</v>
      </c>
      <c r="G136" s="45" t="s">
        <v>10</v>
      </c>
      <c r="H136" s="45">
        <v>1981</v>
      </c>
      <c r="I136" s="45">
        <f t="shared" ca="1" si="8"/>
        <v>36</v>
      </c>
      <c r="J136" s="45">
        <v>1.88</v>
      </c>
      <c r="K136" s="44">
        <v>85</v>
      </c>
      <c r="L136" s="44">
        <f t="shared" si="9"/>
        <v>24.049343594386603</v>
      </c>
      <c r="M136" s="45" t="str">
        <f t="shared" si="10"/>
        <v>normal</v>
      </c>
      <c r="N136" s="45">
        <v>36</v>
      </c>
      <c r="O136" s="45"/>
      <c r="P136" s="45">
        <v>176</v>
      </c>
      <c r="Q136" s="45"/>
      <c r="R136" s="45">
        <v>14</v>
      </c>
      <c r="S136" s="45">
        <v>11</v>
      </c>
      <c r="T136" s="45"/>
    </row>
    <row r="137" spans="1:20">
      <c r="E137" t="s">
        <v>299</v>
      </c>
      <c r="F137" t="s">
        <v>300</v>
      </c>
      <c r="G137" s="5" t="s">
        <v>33</v>
      </c>
      <c r="H137" s="5">
        <v>1990</v>
      </c>
      <c r="I137" s="5">
        <f t="shared" ca="1" si="8"/>
        <v>27</v>
      </c>
      <c r="J137" s="46">
        <v>1.8</v>
      </c>
      <c r="K137" s="12">
        <v>78.2</v>
      </c>
      <c r="L137" s="12">
        <f t="shared" si="9"/>
        <v>24.1358024691358</v>
      </c>
      <c r="M137" s="5" t="str">
        <f t="shared" si="10"/>
        <v>normal</v>
      </c>
      <c r="N137" s="5">
        <v>162</v>
      </c>
      <c r="O137" s="5">
        <v>162</v>
      </c>
      <c r="P137" s="5"/>
      <c r="Q137" s="5"/>
      <c r="R137" s="5">
        <v>3</v>
      </c>
      <c r="S137" s="5">
        <v>4</v>
      </c>
      <c r="T137" s="5"/>
    </row>
    <row r="138" spans="1:20" s="1" customFormat="1">
      <c r="A138" s="1">
        <v>31</v>
      </c>
      <c r="D138" s="45"/>
      <c r="E138" s="1" t="s">
        <v>301</v>
      </c>
      <c r="F138" s="1" t="s">
        <v>302</v>
      </c>
      <c r="G138" s="45" t="s">
        <v>7</v>
      </c>
      <c r="H138" s="45">
        <v>1989</v>
      </c>
      <c r="I138" s="45">
        <f t="shared" ca="1" si="8"/>
        <v>28</v>
      </c>
      <c r="J138" s="44">
        <v>1.88</v>
      </c>
      <c r="K138" s="45">
        <v>86.4</v>
      </c>
      <c r="L138" s="44">
        <f t="shared" si="9"/>
        <v>24.445450430058852</v>
      </c>
      <c r="M138" s="45" t="str">
        <f t="shared" si="10"/>
        <v>normal</v>
      </c>
      <c r="N138" s="45">
        <v>26</v>
      </c>
      <c r="O138" s="45">
        <v>168</v>
      </c>
      <c r="P138" s="45">
        <v>174</v>
      </c>
      <c r="R138" s="45">
        <v>13</v>
      </c>
      <c r="S138" s="45">
        <v>12</v>
      </c>
    </row>
    <row r="139" spans="1:20">
      <c r="E139" t="s">
        <v>303</v>
      </c>
      <c r="F139" t="s">
        <v>304</v>
      </c>
      <c r="G139" s="5" t="s">
        <v>9</v>
      </c>
      <c r="H139" s="5">
        <v>1996</v>
      </c>
      <c r="I139" s="5">
        <f t="shared" ca="1" si="8"/>
        <v>21</v>
      </c>
      <c r="J139" s="5">
        <v>1.85</v>
      </c>
      <c r="K139" s="5">
        <v>79.099999999999994</v>
      </c>
      <c r="L139" s="12">
        <f t="shared" si="9"/>
        <v>23.111760409057702</v>
      </c>
      <c r="M139" s="5" t="str">
        <f t="shared" si="10"/>
        <v>normal</v>
      </c>
      <c r="N139" s="5">
        <v>40</v>
      </c>
      <c r="O139" s="5">
        <v>173</v>
      </c>
      <c r="P139" s="5">
        <v>175</v>
      </c>
      <c r="R139" s="5">
        <v>4</v>
      </c>
      <c r="S139" s="5">
        <v>10</v>
      </c>
    </row>
    <row r="140" spans="1:20" s="1" customFormat="1">
      <c r="A140" s="1">
        <v>32</v>
      </c>
      <c r="D140" s="45"/>
      <c r="E140" s="1" t="s">
        <v>305</v>
      </c>
      <c r="F140" s="1" t="s">
        <v>306</v>
      </c>
      <c r="G140" s="45" t="s">
        <v>10</v>
      </c>
      <c r="H140" s="45">
        <v>1988</v>
      </c>
      <c r="I140" s="45">
        <f t="shared" ca="1" si="8"/>
        <v>29</v>
      </c>
      <c r="J140" s="45">
        <v>1.88</v>
      </c>
      <c r="K140" s="45">
        <v>80.5</v>
      </c>
      <c r="L140" s="44">
        <f t="shared" si="9"/>
        <v>22.776143051154371</v>
      </c>
      <c r="M140" s="45" t="str">
        <f t="shared" si="10"/>
        <v>normal</v>
      </c>
      <c r="N140" s="45">
        <v>20</v>
      </c>
    </row>
  </sheetData>
  <mergeCells count="5">
    <mergeCell ref="M2:M3"/>
    <mergeCell ref="C2:C3"/>
    <mergeCell ref="E2:F3"/>
    <mergeCell ref="G2:G3"/>
    <mergeCell ref="H2:H3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G24" activePane="bottomRight" state="frozenSplit"/>
      <selection pane="topRight" activeCell="E1" sqref="E1"/>
      <selection pane="bottomLeft" activeCell="A4" sqref="A4"/>
      <selection pane="bottomRight" activeCell="M46" sqref="M46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H1" s="5" t="s">
        <v>269</v>
      </c>
      <c r="M1" s="5"/>
      <c r="N1" s="5"/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54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54" t="s">
        <v>224</v>
      </c>
      <c r="H2" s="54" t="s">
        <v>237</v>
      </c>
      <c r="I2" s="54" t="s">
        <v>236</v>
      </c>
      <c r="J2" s="54" t="s">
        <v>225</v>
      </c>
      <c r="K2" s="60" t="s">
        <v>238</v>
      </c>
      <c r="L2" s="54" t="s">
        <v>240</v>
      </c>
      <c r="M2" s="54" t="s">
        <v>241</v>
      </c>
      <c r="N2" s="54" t="s">
        <v>241</v>
      </c>
      <c r="O2" s="54" t="s">
        <v>241</v>
      </c>
      <c r="P2" s="60" t="s">
        <v>283</v>
      </c>
      <c r="Q2" s="54" t="s">
        <v>129</v>
      </c>
      <c r="R2" s="54" t="s">
        <v>129</v>
      </c>
      <c r="S2" s="54" t="s">
        <v>129</v>
      </c>
      <c r="T2" s="83" t="s">
        <v>307</v>
      </c>
      <c r="V2" s="54" t="s">
        <v>316</v>
      </c>
      <c r="W2" s="54" t="s">
        <v>317</v>
      </c>
      <c r="X2" s="54" t="s">
        <v>320</v>
      </c>
      <c r="Y2" s="54" t="s">
        <v>329</v>
      </c>
      <c r="Z2" s="54" t="s">
        <v>330</v>
      </c>
      <c r="AA2" s="54" t="s">
        <v>331</v>
      </c>
    </row>
    <row r="3" spans="1:31" s="54" customFormat="1">
      <c r="B3" s="59"/>
      <c r="C3" s="60"/>
      <c r="D3" s="60"/>
      <c r="E3" s="60"/>
      <c r="F3" s="60"/>
      <c r="H3" s="54" t="s">
        <v>227</v>
      </c>
      <c r="I3" s="54" t="s">
        <v>228</v>
      </c>
      <c r="J3" s="54" t="s">
        <v>229</v>
      </c>
      <c r="K3" s="60"/>
      <c r="L3" s="54" t="s">
        <v>249</v>
      </c>
      <c r="M3" s="54" t="s">
        <v>288</v>
      </c>
      <c r="N3" s="54" t="s">
        <v>289</v>
      </c>
      <c r="O3" s="54" t="s">
        <v>286</v>
      </c>
      <c r="P3" s="60"/>
      <c r="Q3" s="54" t="s">
        <v>288</v>
      </c>
      <c r="R3" s="54" t="s">
        <v>289</v>
      </c>
      <c r="S3" s="54" t="s">
        <v>287</v>
      </c>
      <c r="T3" s="83"/>
    </row>
    <row r="4" spans="1:31" s="1" customFormat="1">
      <c r="A4" s="1">
        <v>1</v>
      </c>
      <c r="B4" s="56">
        <v>16</v>
      </c>
      <c r="C4" s="1" t="s">
        <v>177</v>
      </c>
      <c r="D4" s="1" t="s">
        <v>73</v>
      </c>
      <c r="E4" s="56" t="s">
        <v>33</v>
      </c>
      <c r="F4" s="51">
        <v>1992</v>
      </c>
      <c r="G4" s="52">
        <f t="shared" ref="G4:G35" ca="1" si="0">YEAR(TODAY())-F4</f>
        <v>25</v>
      </c>
      <c r="H4" s="55">
        <v>1.7</v>
      </c>
      <c r="I4" s="55">
        <v>64.099999999999994</v>
      </c>
      <c r="J4" s="55">
        <f t="shared" ref="J4:J35" si="1">I4/(H4^2)</f>
        <v>22.179930795847753</v>
      </c>
      <c r="K4" s="55" t="str">
        <f t="shared" ref="K4:K35" si="2">IF(J4&lt;19,"skinny",IF(J4&lt;25,"normal",IF(J4&lt;30,"overweight",IF(J4&lt;35,"obesity level I",IF(J4&lt;40,"obesity level II","obesity level III")))))</f>
        <v>normal</v>
      </c>
      <c r="L4" s="56">
        <v>41</v>
      </c>
      <c r="M4" s="56">
        <v>164</v>
      </c>
      <c r="N4" s="56">
        <v>160</v>
      </c>
      <c r="O4" s="56">
        <v>156</v>
      </c>
      <c r="P4" s="55">
        <f t="shared" ref="P4:P35" si="3">SUM(M4:O4)/3</f>
        <v>160</v>
      </c>
      <c r="Q4" s="56">
        <v>7</v>
      </c>
      <c r="R4" s="56">
        <v>2</v>
      </c>
      <c r="S4" s="56">
        <v>0</v>
      </c>
      <c r="T4" s="55">
        <f>SUM(Q4:S4)/3</f>
        <v>3</v>
      </c>
      <c r="U4" s="55"/>
      <c r="V4" s="1">
        <v>1</v>
      </c>
      <c r="W4" s="1">
        <f>V4</f>
        <v>1</v>
      </c>
      <c r="X4" s="1">
        <f>W4/M$43</f>
        <v>3.125E-2</v>
      </c>
      <c r="Y4" s="1">
        <f>STANDARDIZE(H4,M$43,M$44)</f>
        <v>-16.100963135171039</v>
      </c>
      <c r="Z4" s="1">
        <f>NORMSDIST(Y4)</f>
        <v>1.2558214796222217E-58</v>
      </c>
      <c r="AA4" s="1">
        <f>ABS(Z4-X4)</f>
        <v>3.125E-2</v>
      </c>
    </row>
    <row r="5" spans="1:31" s="1" customFormat="1">
      <c r="A5" s="1">
        <v>4</v>
      </c>
      <c r="B5" s="56">
        <v>3</v>
      </c>
      <c r="C5" s="1" t="s">
        <v>140</v>
      </c>
      <c r="D5" s="1" t="s">
        <v>23</v>
      </c>
      <c r="E5" s="56" t="s">
        <v>24</v>
      </c>
      <c r="F5" s="51">
        <v>1987</v>
      </c>
      <c r="G5" s="52">
        <f t="shared" ca="1" si="0"/>
        <v>30</v>
      </c>
      <c r="H5" s="55">
        <v>1.78</v>
      </c>
      <c r="I5" s="55">
        <v>74.099999999999994</v>
      </c>
      <c r="J5" s="55">
        <f t="shared" si="1"/>
        <v>23.387198586037115</v>
      </c>
      <c r="K5" s="55" t="str">
        <f t="shared" si="2"/>
        <v>normal</v>
      </c>
      <c r="L5" s="56">
        <v>29</v>
      </c>
      <c r="M5" s="56">
        <v>158</v>
      </c>
      <c r="N5" s="56">
        <v>160</v>
      </c>
      <c r="O5" s="56">
        <v>161</v>
      </c>
      <c r="P5" s="55">
        <f t="shared" si="3"/>
        <v>159.66666666666666</v>
      </c>
      <c r="Q5" s="56">
        <v>13</v>
      </c>
      <c r="R5" s="56">
        <v>13</v>
      </c>
      <c r="S5" s="56">
        <v>5</v>
      </c>
      <c r="T5" s="55">
        <f t="shared" ref="T5:T35" si="4">SUM(Q5:S5)/3</f>
        <v>10.333333333333334</v>
      </c>
      <c r="U5" s="55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STANDARDIZE(H5,M$43,M$44)</f>
        <v>-16.058452341414814</v>
      </c>
      <c r="Z5" s="1">
        <f t="shared" ref="Z5:Z35" si="7">NORMSDIST(Y5)</f>
        <v>2.4942167530616742E-58</v>
      </c>
      <c r="AA5" s="1">
        <f t="shared" ref="AA5:AA35" si="8">ABS(Z5-X5)</f>
        <v>6.25E-2</v>
      </c>
      <c r="AE5" s="57"/>
    </row>
    <row r="6" spans="1:31" s="1" customFormat="1">
      <c r="A6" s="1">
        <v>11</v>
      </c>
      <c r="B6" s="56">
        <v>20</v>
      </c>
      <c r="C6" s="1" t="s">
        <v>201</v>
      </c>
      <c r="D6" s="1" t="s">
        <v>104</v>
      </c>
      <c r="E6" s="56" t="s">
        <v>4</v>
      </c>
      <c r="F6" s="51">
        <v>1989</v>
      </c>
      <c r="G6" s="52">
        <f t="shared" ca="1" si="0"/>
        <v>28</v>
      </c>
      <c r="H6" s="55">
        <v>1.78</v>
      </c>
      <c r="I6" s="55">
        <v>75</v>
      </c>
      <c r="J6" s="55">
        <f t="shared" si="1"/>
        <v>23.671253629592222</v>
      </c>
      <c r="K6" s="55" t="str">
        <f t="shared" si="2"/>
        <v>normal</v>
      </c>
      <c r="L6" s="56">
        <v>9</v>
      </c>
      <c r="M6" s="56">
        <v>166</v>
      </c>
      <c r="N6" s="56">
        <v>164</v>
      </c>
      <c r="O6" s="56">
        <v>163</v>
      </c>
      <c r="P6" s="55">
        <f t="shared" si="3"/>
        <v>164.33333333333334</v>
      </c>
      <c r="Q6" s="56">
        <v>3</v>
      </c>
      <c r="R6" s="56">
        <v>5</v>
      </c>
      <c r="S6" s="56">
        <v>0</v>
      </c>
      <c r="T6" s="55">
        <f t="shared" si="4"/>
        <v>2.6666666666666665</v>
      </c>
      <c r="U6" s="55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-16.058452341414814</v>
      </c>
      <c r="Z6" s="1">
        <f t="shared" si="7"/>
        <v>2.4942167530616742E-58</v>
      </c>
      <c r="AA6" s="1">
        <f t="shared" si="8"/>
        <v>9.375E-2</v>
      </c>
    </row>
    <row r="7" spans="1:31" s="1" customFormat="1">
      <c r="A7" s="1">
        <v>13</v>
      </c>
      <c r="B7" s="56">
        <v>7</v>
      </c>
      <c r="C7" s="1" t="s">
        <v>150</v>
      </c>
      <c r="D7" s="1" t="s">
        <v>39</v>
      </c>
      <c r="E7" s="56" t="s">
        <v>40</v>
      </c>
      <c r="F7" s="51">
        <v>1990</v>
      </c>
      <c r="G7" s="52">
        <f t="shared" ca="1" si="0"/>
        <v>27</v>
      </c>
      <c r="H7" s="55">
        <v>1.8</v>
      </c>
      <c r="I7" s="55">
        <v>68.2</v>
      </c>
      <c r="J7" s="55">
        <f t="shared" si="1"/>
        <v>21.049382716049383</v>
      </c>
      <c r="K7" s="55" t="str">
        <f t="shared" si="2"/>
        <v>normal</v>
      </c>
      <c r="L7" s="56">
        <v>12</v>
      </c>
      <c r="M7" s="56">
        <v>165</v>
      </c>
      <c r="N7" s="56">
        <v>165</v>
      </c>
      <c r="O7" s="56">
        <v>159</v>
      </c>
      <c r="P7" s="55">
        <f t="shared" si="3"/>
        <v>163</v>
      </c>
      <c r="Q7" s="56">
        <v>3</v>
      </c>
      <c r="R7" s="56">
        <v>3</v>
      </c>
      <c r="S7" s="56">
        <v>4</v>
      </c>
      <c r="T7" s="55">
        <f t="shared" si="4"/>
        <v>3.3333333333333335</v>
      </c>
      <c r="U7" s="55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-16.047824642975755</v>
      </c>
      <c r="Z7" s="1">
        <f t="shared" si="7"/>
        <v>2.9601491619885461E-58</v>
      </c>
      <c r="AA7" s="1">
        <f t="shared" si="8"/>
        <v>0.125</v>
      </c>
    </row>
    <row r="8" spans="1:31" s="1" customFormat="1">
      <c r="A8" s="1">
        <v>14</v>
      </c>
      <c r="B8" s="56">
        <v>1</v>
      </c>
      <c r="C8" s="1" t="s">
        <v>130</v>
      </c>
      <c r="D8" s="1" t="s">
        <v>11</v>
      </c>
      <c r="E8" s="56" t="s">
        <v>12</v>
      </c>
      <c r="F8" s="51">
        <v>1986</v>
      </c>
      <c r="G8" s="51">
        <f t="shared" ca="1" si="0"/>
        <v>31</v>
      </c>
      <c r="H8" s="55">
        <v>1.8</v>
      </c>
      <c r="I8" s="55">
        <v>80</v>
      </c>
      <c r="J8" s="55">
        <f t="shared" si="1"/>
        <v>24.691358024691358</v>
      </c>
      <c r="K8" s="55" t="str">
        <f t="shared" si="2"/>
        <v>normal</v>
      </c>
      <c r="L8" s="56">
        <v>23</v>
      </c>
      <c r="M8" s="56">
        <v>162</v>
      </c>
      <c r="N8" s="56">
        <v>162</v>
      </c>
      <c r="O8" s="56">
        <v>165</v>
      </c>
      <c r="P8" s="55">
        <f t="shared" si="3"/>
        <v>163</v>
      </c>
      <c r="Q8" s="56">
        <v>8</v>
      </c>
      <c r="R8" s="56">
        <v>8</v>
      </c>
      <c r="S8" s="56">
        <v>10</v>
      </c>
      <c r="T8" s="55">
        <f t="shared" si="4"/>
        <v>8.6666666666666661</v>
      </c>
      <c r="U8" s="55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-16.047824642975755</v>
      </c>
      <c r="Z8" s="1">
        <f t="shared" si="7"/>
        <v>2.9601491619885461E-58</v>
      </c>
      <c r="AA8" s="1">
        <f t="shared" si="8"/>
        <v>0.15625</v>
      </c>
    </row>
    <row r="9" spans="1:31" s="1" customFormat="1">
      <c r="A9" s="1">
        <v>17</v>
      </c>
      <c r="B9" s="56">
        <v>4</v>
      </c>
      <c r="C9" s="1" t="s">
        <v>142</v>
      </c>
      <c r="D9" s="1" t="s">
        <v>26</v>
      </c>
      <c r="E9" s="56" t="s">
        <v>10</v>
      </c>
      <c r="F9" s="51">
        <v>1988</v>
      </c>
      <c r="G9" s="52">
        <f t="shared" ca="1" si="0"/>
        <v>29</v>
      </c>
      <c r="H9" s="55">
        <v>1.83</v>
      </c>
      <c r="I9" s="55">
        <v>76.400000000000006</v>
      </c>
      <c r="J9" s="55">
        <f t="shared" si="1"/>
        <v>22.813461136492577</v>
      </c>
      <c r="K9" s="55" t="str">
        <f t="shared" si="2"/>
        <v>normal</v>
      </c>
      <c r="L9" s="56">
        <v>18</v>
      </c>
      <c r="M9" s="56">
        <v>154</v>
      </c>
      <c r="N9" s="56">
        <v>154</v>
      </c>
      <c r="O9" s="56">
        <v>156</v>
      </c>
      <c r="P9" s="55">
        <f t="shared" si="3"/>
        <v>154.66666666666666</v>
      </c>
      <c r="Q9" s="56">
        <v>13</v>
      </c>
      <c r="R9" s="56">
        <v>6</v>
      </c>
      <c r="S9" s="56">
        <v>6</v>
      </c>
      <c r="T9" s="55">
        <f t="shared" si="4"/>
        <v>8.3333333333333339</v>
      </c>
      <c r="U9" s="55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-16.03188309531717</v>
      </c>
      <c r="Z9" s="1">
        <f t="shared" si="7"/>
        <v>3.8264062456414042E-58</v>
      </c>
      <c r="AA9" s="1">
        <f t="shared" si="8"/>
        <v>0.1875</v>
      </c>
      <c r="AD9" s="92"/>
      <c r="AE9" s="92"/>
    </row>
    <row r="10" spans="1:31" s="1" customFormat="1">
      <c r="A10" s="1">
        <v>22</v>
      </c>
      <c r="B10" s="56">
        <v>12</v>
      </c>
      <c r="C10" s="1" t="s">
        <v>161</v>
      </c>
      <c r="D10" s="1" t="s">
        <v>52</v>
      </c>
      <c r="E10" s="56" t="s">
        <v>53</v>
      </c>
      <c r="F10" s="51">
        <v>1985</v>
      </c>
      <c r="G10" s="52">
        <f t="shared" ca="1" si="0"/>
        <v>32</v>
      </c>
      <c r="H10" s="55">
        <v>1.83</v>
      </c>
      <c r="I10" s="55">
        <v>81.400000000000006</v>
      </c>
      <c r="J10" s="55">
        <f t="shared" si="1"/>
        <v>24.306488697781358</v>
      </c>
      <c r="K10" s="55" t="str">
        <f t="shared" si="2"/>
        <v>normal</v>
      </c>
      <c r="L10" s="56">
        <v>3</v>
      </c>
      <c r="M10" s="56">
        <v>165</v>
      </c>
      <c r="N10" s="56">
        <v>176</v>
      </c>
      <c r="O10" s="56">
        <v>168</v>
      </c>
      <c r="P10" s="55">
        <f t="shared" si="3"/>
        <v>169.66666666666666</v>
      </c>
      <c r="Q10" s="56">
        <v>6</v>
      </c>
      <c r="R10" s="56">
        <v>6</v>
      </c>
      <c r="S10" s="56">
        <v>2</v>
      </c>
      <c r="T10" s="55">
        <f t="shared" si="4"/>
        <v>4.666666666666667</v>
      </c>
      <c r="U10" s="55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-16.03188309531717</v>
      </c>
      <c r="Z10" s="1">
        <f t="shared" si="7"/>
        <v>3.8264062456414042E-58</v>
      </c>
      <c r="AA10" s="1">
        <f t="shared" si="8"/>
        <v>0.21875</v>
      </c>
    </row>
    <row r="11" spans="1:31" s="1" customFormat="1">
      <c r="A11" s="1">
        <v>24</v>
      </c>
      <c r="B11" s="56">
        <v>24</v>
      </c>
      <c r="C11" s="1" t="s">
        <v>211</v>
      </c>
      <c r="D11" s="1" t="s">
        <v>115</v>
      </c>
      <c r="E11" s="56" t="s">
        <v>10</v>
      </c>
      <c r="F11" s="51">
        <v>1983</v>
      </c>
      <c r="G11" s="52">
        <f t="shared" ca="1" si="0"/>
        <v>34</v>
      </c>
      <c r="H11" s="55">
        <v>1.85</v>
      </c>
      <c r="I11" s="55">
        <v>87.3</v>
      </c>
      <c r="J11" s="55">
        <f t="shared" si="1"/>
        <v>25.507669831994153</v>
      </c>
      <c r="K11" s="55" t="str">
        <f t="shared" si="2"/>
        <v>overweight</v>
      </c>
      <c r="L11" s="56">
        <v>37</v>
      </c>
      <c r="M11" s="56">
        <v>158</v>
      </c>
      <c r="N11" s="56">
        <v>159</v>
      </c>
      <c r="O11" s="56">
        <v>157</v>
      </c>
      <c r="P11" s="55">
        <f t="shared" si="3"/>
        <v>158</v>
      </c>
      <c r="Q11" s="56">
        <v>25</v>
      </c>
      <c r="R11" s="56">
        <v>25</v>
      </c>
      <c r="S11" s="56">
        <v>5</v>
      </c>
      <c r="T11" s="55">
        <f t="shared" si="4"/>
        <v>18.333333333333332</v>
      </c>
      <c r="U11" s="55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-16.021255396878114</v>
      </c>
      <c r="Z11" s="1">
        <f t="shared" si="7"/>
        <v>4.5399211986317603E-58</v>
      </c>
      <c r="AA11" s="1">
        <f t="shared" si="8"/>
        <v>0.25</v>
      </c>
    </row>
    <row r="12" spans="1:31" s="1" customFormat="1">
      <c r="A12" s="1">
        <v>28</v>
      </c>
      <c r="B12" s="56">
        <v>19</v>
      </c>
      <c r="C12" s="1" t="s">
        <v>196</v>
      </c>
      <c r="D12" s="1" t="s">
        <v>97</v>
      </c>
      <c r="E12" s="56" t="s">
        <v>2</v>
      </c>
      <c r="F12" s="51">
        <v>1986</v>
      </c>
      <c r="G12" s="52">
        <f t="shared" ca="1" si="0"/>
        <v>31</v>
      </c>
      <c r="H12" s="55">
        <v>1.85</v>
      </c>
      <c r="I12" s="55">
        <v>75</v>
      </c>
      <c r="J12" s="55">
        <f t="shared" si="1"/>
        <v>21.913805697589478</v>
      </c>
      <c r="K12" s="55" t="str">
        <f t="shared" si="2"/>
        <v>normal</v>
      </c>
      <c r="L12" s="56">
        <v>25</v>
      </c>
      <c r="M12" s="56">
        <v>163</v>
      </c>
      <c r="N12" s="56">
        <v>164</v>
      </c>
      <c r="O12" s="56">
        <v>163</v>
      </c>
      <c r="P12" s="55">
        <f t="shared" si="3"/>
        <v>163.33333333333334</v>
      </c>
      <c r="Q12" s="56">
        <v>4</v>
      </c>
      <c r="R12" s="56">
        <v>4</v>
      </c>
      <c r="S12" s="56">
        <v>3</v>
      </c>
      <c r="T12" s="55">
        <f t="shared" si="4"/>
        <v>3.6666666666666665</v>
      </c>
      <c r="U12" s="55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-16.021255396878114</v>
      </c>
      <c r="Z12" s="1">
        <f t="shared" si="7"/>
        <v>4.5399211986317603E-58</v>
      </c>
      <c r="AA12" s="1">
        <f t="shared" si="8"/>
        <v>0.28125</v>
      </c>
    </row>
    <row r="13" spans="1:31" s="1" customFormat="1">
      <c r="A13" s="1">
        <v>29</v>
      </c>
      <c r="B13" s="56">
        <v>11</v>
      </c>
      <c r="C13" s="1" t="s">
        <v>157</v>
      </c>
      <c r="D13" s="1" t="s">
        <v>47</v>
      </c>
      <c r="E13" s="56" t="s">
        <v>48</v>
      </c>
      <c r="F13" s="51">
        <v>1992</v>
      </c>
      <c r="G13" s="52">
        <f t="shared" ca="1" si="0"/>
        <v>25</v>
      </c>
      <c r="H13" s="55">
        <v>1.85</v>
      </c>
      <c r="I13" s="55">
        <v>79.099999999999994</v>
      </c>
      <c r="J13" s="55">
        <f t="shared" si="1"/>
        <v>23.111760409057702</v>
      </c>
      <c r="K13" s="55" t="str">
        <f t="shared" si="2"/>
        <v>normal</v>
      </c>
      <c r="L13" s="56">
        <v>63</v>
      </c>
      <c r="M13" s="56">
        <v>151</v>
      </c>
      <c r="N13" s="56">
        <v>151</v>
      </c>
      <c r="O13" s="56">
        <v>165</v>
      </c>
      <c r="P13" s="55">
        <f t="shared" si="3"/>
        <v>155.66666666666666</v>
      </c>
      <c r="Q13" s="56">
        <v>8</v>
      </c>
      <c r="R13" s="56">
        <v>11</v>
      </c>
      <c r="S13" s="56">
        <v>8</v>
      </c>
      <c r="T13" s="55">
        <f t="shared" si="4"/>
        <v>9</v>
      </c>
      <c r="U13" s="55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-16.021255396878114</v>
      </c>
      <c r="Z13" s="1">
        <f t="shared" si="7"/>
        <v>4.5399211986317603E-58</v>
      </c>
      <c r="AA13" s="1">
        <f t="shared" si="8"/>
        <v>0.3125</v>
      </c>
    </row>
    <row r="14" spans="1:31" s="1" customFormat="1">
      <c r="A14" s="1">
        <v>30</v>
      </c>
      <c r="B14" s="56">
        <v>5</v>
      </c>
      <c r="C14" s="1" t="s">
        <v>143</v>
      </c>
      <c r="D14" s="1" t="s">
        <v>27</v>
      </c>
      <c r="E14" s="56" t="s">
        <v>28</v>
      </c>
      <c r="F14" s="51">
        <v>1993</v>
      </c>
      <c r="G14" s="52">
        <f t="shared" ca="1" si="0"/>
        <v>24</v>
      </c>
      <c r="H14" s="55">
        <v>1.85</v>
      </c>
      <c r="I14" s="55">
        <v>81.8</v>
      </c>
      <c r="J14" s="55">
        <f t="shared" si="1"/>
        <v>23.900657414170926</v>
      </c>
      <c r="K14" s="55" t="str">
        <f t="shared" si="2"/>
        <v>normal</v>
      </c>
      <c r="L14" s="56">
        <v>7</v>
      </c>
      <c r="M14" s="56">
        <v>171</v>
      </c>
      <c r="N14" s="56">
        <v>171</v>
      </c>
      <c r="O14" s="56">
        <v>170</v>
      </c>
      <c r="P14" s="55">
        <f t="shared" si="3"/>
        <v>170.66666666666666</v>
      </c>
      <c r="Q14" s="56">
        <v>2</v>
      </c>
      <c r="R14" s="56">
        <v>2</v>
      </c>
      <c r="S14" s="56">
        <v>1</v>
      </c>
      <c r="T14" s="55">
        <f t="shared" si="4"/>
        <v>1.6666666666666667</v>
      </c>
      <c r="U14" s="55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-16.021255396878114</v>
      </c>
      <c r="Z14" s="1">
        <f t="shared" si="7"/>
        <v>4.5399211986317603E-58</v>
      </c>
      <c r="AA14" s="1">
        <f t="shared" si="8"/>
        <v>0.34375</v>
      </c>
    </row>
    <row r="15" spans="1:31" s="1" customFormat="1">
      <c r="A15" s="1">
        <v>34</v>
      </c>
      <c r="B15" s="56">
        <v>28</v>
      </c>
      <c r="C15" s="1" t="s">
        <v>219</v>
      </c>
      <c r="D15" s="1" t="s">
        <v>121</v>
      </c>
      <c r="E15" s="56" t="s">
        <v>10</v>
      </c>
      <c r="F15" s="51">
        <v>1983</v>
      </c>
      <c r="G15" s="52">
        <f t="shared" ca="1" si="0"/>
        <v>34</v>
      </c>
      <c r="H15" s="55">
        <v>1.85</v>
      </c>
      <c r="I15" s="55">
        <v>80</v>
      </c>
      <c r="J15" s="55">
        <f t="shared" si="1"/>
        <v>23.374726077428779</v>
      </c>
      <c r="K15" s="55" t="str">
        <f t="shared" si="2"/>
        <v>normal</v>
      </c>
      <c r="L15" s="56">
        <v>153</v>
      </c>
      <c r="M15" s="56">
        <v>178</v>
      </c>
      <c r="N15" s="56">
        <v>178</v>
      </c>
      <c r="O15" s="56">
        <v>171</v>
      </c>
      <c r="P15" s="55">
        <f t="shared" si="3"/>
        <v>175.66666666666666</v>
      </c>
      <c r="Q15" s="56">
        <v>2</v>
      </c>
      <c r="R15" s="56">
        <v>16</v>
      </c>
      <c r="S15" s="56">
        <v>6</v>
      </c>
      <c r="T15" s="55">
        <f t="shared" si="4"/>
        <v>8</v>
      </c>
      <c r="U15" s="55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-16.021255396878114</v>
      </c>
      <c r="Z15" s="1">
        <f t="shared" si="7"/>
        <v>4.5399211986317603E-58</v>
      </c>
      <c r="AA15" s="1">
        <f t="shared" si="8"/>
        <v>0.375</v>
      </c>
    </row>
    <row r="16" spans="1:31" s="1" customFormat="1">
      <c r="A16" s="1">
        <v>36</v>
      </c>
      <c r="B16" s="56">
        <v>14</v>
      </c>
      <c r="C16" s="1" t="s">
        <v>170</v>
      </c>
      <c r="D16" s="1" t="s">
        <v>62</v>
      </c>
      <c r="E16" s="56" t="s">
        <v>63</v>
      </c>
      <c r="F16" s="51">
        <v>1996</v>
      </c>
      <c r="G16" s="52">
        <f t="shared" ca="1" si="0"/>
        <v>21</v>
      </c>
      <c r="H16" s="55">
        <v>1.85</v>
      </c>
      <c r="I16" s="55">
        <v>83.2</v>
      </c>
      <c r="J16" s="55">
        <f t="shared" si="1"/>
        <v>24.309715120525929</v>
      </c>
      <c r="K16" s="55" t="str">
        <f t="shared" si="2"/>
        <v>normal</v>
      </c>
      <c r="L16" s="56">
        <v>67</v>
      </c>
      <c r="M16" s="56">
        <v>175</v>
      </c>
      <c r="N16" s="56">
        <v>164</v>
      </c>
      <c r="O16" s="56">
        <v>172</v>
      </c>
      <c r="P16" s="55">
        <f t="shared" si="3"/>
        <v>170.33333333333334</v>
      </c>
      <c r="Q16" s="56">
        <v>5</v>
      </c>
      <c r="R16" s="56">
        <v>2</v>
      </c>
      <c r="S16" s="56">
        <v>7</v>
      </c>
      <c r="T16" s="55">
        <f t="shared" si="4"/>
        <v>4.666666666666667</v>
      </c>
      <c r="U16" s="55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-16.021255396878114</v>
      </c>
      <c r="Z16" s="1">
        <f t="shared" si="7"/>
        <v>4.5399211986317603E-58</v>
      </c>
      <c r="AA16" s="1">
        <f t="shared" si="8"/>
        <v>0.40625</v>
      </c>
    </row>
    <row r="17" spans="1:27" s="1" customFormat="1">
      <c r="A17" s="1">
        <v>43</v>
      </c>
      <c r="B17" s="56">
        <v>9</v>
      </c>
      <c r="C17" s="1" t="s">
        <v>156</v>
      </c>
      <c r="D17" s="1" t="s">
        <v>45</v>
      </c>
      <c r="E17" s="56" t="s">
        <v>10</v>
      </c>
      <c r="F17" s="51">
        <v>1986</v>
      </c>
      <c r="G17" s="52">
        <f t="shared" ca="1" si="0"/>
        <v>31</v>
      </c>
      <c r="H17" s="55">
        <v>1.85</v>
      </c>
      <c r="I17" s="55">
        <v>85.5</v>
      </c>
      <c r="J17" s="55">
        <f t="shared" si="1"/>
        <v>24.981738495252007</v>
      </c>
      <c r="K17" s="55" t="str">
        <f t="shared" si="2"/>
        <v>normal</v>
      </c>
      <c r="L17" s="56">
        <v>4</v>
      </c>
      <c r="M17" s="56">
        <v>173</v>
      </c>
      <c r="N17" s="56">
        <v>173</v>
      </c>
      <c r="O17" s="56">
        <v>173</v>
      </c>
      <c r="P17" s="55">
        <f t="shared" si="3"/>
        <v>173</v>
      </c>
      <c r="Q17" s="56">
        <v>6</v>
      </c>
      <c r="R17" s="56">
        <v>3</v>
      </c>
      <c r="S17" s="56">
        <v>7</v>
      </c>
      <c r="T17" s="55">
        <f t="shared" si="4"/>
        <v>5.333333333333333</v>
      </c>
      <c r="U17" s="55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-16.021255396878114</v>
      </c>
      <c r="Z17" s="1">
        <f t="shared" si="7"/>
        <v>4.5399211986317603E-58</v>
      </c>
      <c r="AA17" s="1">
        <f t="shared" si="8"/>
        <v>0.4375</v>
      </c>
    </row>
    <row r="18" spans="1:27" s="1" customFormat="1">
      <c r="A18" s="1">
        <v>45</v>
      </c>
      <c r="B18" s="56">
        <v>22</v>
      </c>
      <c r="C18" s="1" t="s">
        <v>206</v>
      </c>
      <c r="D18" s="1" t="s">
        <v>110</v>
      </c>
      <c r="E18" s="56" t="s">
        <v>2</v>
      </c>
      <c r="F18" s="51">
        <v>1994</v>
      </c>
      <c r="G18" s="52">
        <f t="shared" ca="1" si="0"/>
        <v>23</v>
      </c>
      <c r="H18" s="55">
        <v>1.85</v>
      </c>
      <c r="I18" s="55">
        <v>81.400000000000006</v>
      </c>
      <c r="J18" s="55">
        <f t="shared" si="1"/>
        <v>23.783783783783782</v>
      </c>
      <c r="K18" s="55" t="str">
        <f t="shared" si="2"/>
        <v>normal</v>
      </c>
      <c r="L18" s="56">
        <v>17</v>
      </c>
      <c r="M18" s="56">
        <v>174</v>
      </c>
      <c r="N18" s="56">
        <v>176</v>
      </c>
      <c r="O18" s="56">
        <v>176</v>
      </c>
      <c r="P18" s="55">
        <f t="shared" si="3"/>
        <v>175.33333333333334</v>
      </c>
      <c r="Q18" s="56">
        <v>2</v>
      </c>
      <c r="R18" s="56">
        <v>9</v>
      </c>
      <c r="S18" s="56">
        <v>5</v>
      </c>
      <c r="T18" s="55">
        <f t="shared" si="4"/>
        <v>5.333333333333333</v>
      </c>
      <c r="U18" s="55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-16.021255396878114</v>
      </c>
      <c r="Z18" s="1">
        <f t="shared" si="7"/>
        <v>4.5399211986317603E-58</v>
      </c>
      <c r="AA18" s="1">
        <f t="shared" si="8"/>
        <v>0.46875</v>
      </c>
    </row>
    <row r="19" spans="1:27" s="1" customFormat="1">
      <c r="A19" s="1">
        <v>51</v>
      </c>
      <c r="B19" s="56">
        <v>32</v>
      </c>
      <c r="C19" s="1" t="s">
        <v>305</v>
      </c>
      <c r="D19" s="1" t="s">
        <v>306</v>
      </c>
      <c r="E19" s="56" t="s">
        <v>10</v>
      </c>
      <c r="F19" s="56">
        <v>1988</v>
      </c>
      <c r="G19" s="56">
        <f t="shared" ca="1" si="0"/>
        <v>29</v>
      </c>
      <c r="H19" s="56">
        <v>1.88</v>
      </c>
      <c r="I19" s="56">
        <v>80.5</v>
      </c>
      <c r="J19" s="55">
        <f t="shared" si="1"/>
        <v>22.776143051154371</v>
      </c>
      <c r="K19" s="56" t="str">
        <f t="shared" si="2"/>
        <v>normal</v>
      </c>
      <c r="L19" s="56">
        <v>20</v>
      </c>
      <c r="M19" s="56">
        <v>158</v>
      </c>
      <c r="N19" s="56">
        <v>163</v>
      </c>
      <c r="O19" s="56">
        <v>159</v>
      </c>
      <c r="P19" s="55">
        <f t="shared" si="3"/>
        <v>160</v>
      </c>
      <c r="Q19" s="56">
        <v>2</v>
      </c>
      <c r="R19" s="56">
        <v>2</v>
      </c>
      <c r="S19" s="56">
        <v>4</v>
      </c>
      <c r="T19" s="55">
        <f t="shared" si="4"/>
        <v>2.6666666666666665</v>
      </c>
      <c r="U19" s="55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-16.005313849219529</v>
      </c>
      <c r="Z19" s="1">
        <f t="shared" si="7"/>
        <v>5.8660066111589759E-58</v>
      </c>
      <c r="AA19" s="1">
        <f t="shared" si="8"/>
        <v>0.5</v>
      </c>
    </row>
    <row r="20" spans="1:27" s="1" customFormat="1">
      <c r="A20" s="1">
        <v>54</v>
      </c>
      <c r="B20" s="56">
        <v>26</v>
      </c>
      <c r="C20" s="1" t="s">
        <v>216</v>
      </c>
      <c r="D20" s="1" t="s">
        <v>11</v>
      </c>
      <c r="E20" s="56" t="s">
        <v>10</v>
      </c>
      <c r="F20" s="51">
        <v>1991</v>
      </c>
      <c r="G20" s="52">
        <f t="shared" ca="1" si="0"/>
        <v>26</v>
      </c>
      <c r="H20" s="55">
        <v>1.88</v>
      </c>
      <c r="I20" s="55">
        <v>78.2</v>
      </c>
      <c r="J20" s="55">
        <f t="shared" si="1"/>
        <v>22.125396106835673</v>
      </c>
      <c r="K20" s="55" t="str">
        <f t="shared" si="2"/>
        <v>normal</v>
      </c>
      <c r="L20" s="56">
        <v>21</v>
      </c>
      <c r="M20" s="56">
        <v>165</v>
      </c>
      <c r="N20" s="56">
        <v>163</v>
      </c>
      <c r="O20" s="56">
        <v>163</v>
      </c>
      <c r="P20" s="55">
        <f t="shared" si="3"/>
        <v>163.66666666666666</v>
      </c>
      <c r="Q20" s="56">
        <v>13</v>
      </c>
      <c r="R20" s="56">
        <v>21</v>
      </c>
      <c r="S20" s="56">
        <v>24</v>
      </c>
      <c r="T20" s="55">
        <f t="shared" si="4"/>
        <v>19.333333333333332</v>
      </c>
      <c r="U20" s="55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-16.005313849219529</v>
      </c>
      <c r="Z20" s="1">
        <f t="shared" si="7"/>
        <v>5.8660066111589759E-58</v>
      </c>
      <c r="AA20" s="1">
        <f t="shared" si="8"/>
        <v>0.53125</v>
      </c>
    </row>
    <row r="21" spans="1:27" s="1" customFormat="1">
      <c r="A21" s="1">
        <v>68</v>
      </c>
      <c r="B21" s="56">
        <v>25</v>
      </c>
      <c r="C21" s="1" t="s">
        <v>212</v>
      </c>
      <c r="D21" s="1" t="s">
        <v>116</v>
      </c>
      <c r="E21" s="56" t="s">
        <v>33</v>
      </c>
      <c r="F21" s="51">
        <v>1985</v>
      </c>
      <c r="G21" s="52">
        <f t="shared" ca="1" si="0"/>
        <v>32</v>
      </c>
      <c r="H21" s="55">
        <v>1.88</v>
      </c>
      <c r="I21" s="55">
        <v>83.2</v>
      </c>
      <c r="J21" s="55">
        <f t="shared" si="1"/>
        <v>23.540063377093709</v>
      </c>
      <c r="K21" s="55" t="str">
        <f t="shared" si="2"/>
        <v>normal</v>
      </c>
      <c r="L21" s="56">
        <v>65</v>
      </c>
      <c r="M21" s="56">
        <v>163</v>
      </c>
      <c r="N21" s="56">
        <v>166</v>
      </c>
      <c r="O21" s="56">
        <v>167</v>
      </c>
      <c r="P21" s="55">
        <f t="shared" si="3"/>
        <v>165.33333333333334</v>
      </c>
      <c r="Q21" s="56">
        <v>8</v>
      </c>
      <c r="R21" s="56">
        <v>4</v>
      </c>
      <c r="S21" s="56">
        <v>14</v>
      </c>
      <c r="T21" s="55">
        <f t="shared" si="4"/>
        <v>8.6666666666666661</v>
      </c>
      <c r="U21" s="55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-16.005313849219529</v>
      </c>
      <c r="Z21" s="1">
        <f t="shared" si="7"/>
        <v>5.8660066111589759E-58</v>
      </c>
      <c r="AA21" s="1">
        <f t="shared" si="8"/>
        <v>0.5625</v>
      </c>
    </row>
    <row r="22" spans="1:27" s="1" customFormat="1">
      <c r="A22" s="1">
        <v>70</v>
      </c>
      <c r="B22" s="56">
        <v>31</v>
      </c>
      <c r="C22" s="1" t="s">
        <v>301</v>
      </c>
      <c r="D22" s="1" t="s">
        <v>302</v>
      </c>
      <c r="E22" s="56" t="s">
        <v>7</v>
      </c>
      <c r="F22" s="56">
        <v>1989</v>
      </c>
      <c r="G22" s="56">
        <f t="shared" ca="1" si="0"/>
        <v>28</v>
      </c>
      <c r="H22" s="55">
        <v>1.88</v>
      </c>
      <c r="I22" s="56">
        <v>86.4</v>
      </c>
      <c r="J22" s="55">
        <f t="shared" si="1"/>
        <v>24.445450430058852</v>
      </c>
      <c r="K22" s="56" t="str">
        <f t="shared" si="2"/>
        <v>normal</v>
      </c>
      <c r="L22" s="56">
        <v>26</v>
      </c>
      <c r="M22" s="56">
        <v>168</v>
      </c>
      <c r="N22" s="56">
        <v>174</v>
      </c>
      <c r="O22" s="56">
        <v>169</v>
      </c>
      <c r="P22" s="55">
        <f t="shared" si="3"/>
        <v>170.33333333333334</v>
      </c>
      <c r="Q22" s="56">
        <v>7</v>
      </c>
      <c r="R22" s="56">
        <v>5</v>
      </c>
      <c r="S22" s="56">
        <v>2</v>
      </c>
      <c r="T22" s="55">
        <f t="shared" si="4"/>
        <v>4.666666666666667</v>
      </c>
      <c r="U22" s="55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-16.005313849219529</v>
      </c>
      <c r="Z22" s="1">
        <f t="shared" si="7"/>
        <v>5.8660066111589759E-58</v>
      </c>
      <c r="AA22" s="1">
        <f t="shared" si="8"/>
        <v>0.59375</v>
      </c>
    </row>
    <row r="23" spans="1:27" s="1" customFormat="1">
      <c r="A23" s="1">
        <v>75</v>
      </c>
      <c r="B23" s="56">
        <v>21</v>
      </c>
      <c r="C23" s="1" t="s">
        <v>202</v>
      </c>
      <c r="D23" s="1" t="s">
        <v>105</v>
      </c>
      <c r="E23" s="56" t="s">
        <v>65</v>
      </c>
      <c r="F23" s="51">
        <v>1995</v>
      </c>
      <c r="G23" s="52">
        <f t="shared" ca="1" si="0"/>
        <v>22</v>
      </c>
      <c r="H23" s="55">
        <v>1.88</v>
      </c>
      <c r="I23" s="55">
        <v>83.6</v>
      </c>
      <c r="J23" s="55">
        <f t="shared" si="1"/>
        <v>23.65323675871435</v>
      </c>
      <c r="K23" s="55" t="str">
        <f t="shared" si="2"/>
        <v>normal</v>
      </c>
      <c r="L23" s="56">
        <v>49</v>
      </c>
      <c r="M23" s="56">
        <v>169</v>
      </c>
      <c r="N23" s="56">
        <v>169</v>
      </c>
      <c r="O23" s="56">
        <v>171</v>
      </c>
      <c r="P23" s="55">
        <f t="shared" si="3"/>
        <v>169.66666666666666</v>
      </c>
      <c r="Q23" s="56">
        <v>3</v>
      </c>
      <c r="R23" s="56">
        <v>5</v>
      </c>
      <c r="S23" s="56">
        <v>7</v>
      </c>
      <c r="T23" s="55">
        <f t="shared" si="4"/>
        <v>5</v>
      </c>
      <c r="U23" s="55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-16.005313849219529</v>
      </c>
      <c r="Z23" s="1">
        <f t="shared" si="7"/>
        <v>5.8660066111589759E-58</v>
      </c>
      <c r="AA23" s="1">
        <f t="shared" si="8"/>
        <v>0.625</v>
      </c>
    </row>
    <row r="24" spans="1:27" s="1" customFormat="1">
      <c r="A24" s="1">
        <v>76</v>
      </c>
      <c r="B24" s="56">
        <v>30</v>
      </c>
      <c r="C24" s="1" t="s">
        <v>297</v>
      </c>
      <c r="D24" s="1" t="s">
        <v>298</v>
      </c>
      <c r="E24" s="56" t="s">
        <v>10</v>
      </c>
      <c r="F24" s="56">
        <v>1981</v>
      </c>
      <c r="G24" s="56">
        <f t="shared" ca="1" si="0"/>
        <v>36</v>
      </c>
      <c r="H24" s="56">
        <v>1.88</v>
      </c>
      <c r="I24" s="55">
        <v>85</v>
      </c>
      <c r="J24" s="55">
        <f t="shared" si="1"/>
        <v>24.049343594386603</v>
      </c>
      <c r="K24" s="56" t="str">
        <f t="shared" si="2"/>
        <v>normal</v>
      </c>
      <c r="L24" s="56">
        <v>36</v>
      </c>
      <c r="M24" s="56">
        <v>176</v>
      </c>
      <c r="N24" s="56">
        <v>176</v>
      </c>
      <c r="O24" s="56">
        <v>176</v>
      </c>
      <c r="P24" s="55">
        <f t="shared" si="3"/>
        <v>176</v>
      </c>
      <c r="Q24" s="56">
        <v>3</v>
      </c>
      <c r="R24" s="56">
        <v>1</v>
      </c>
      <c r="S24" s="56">
        <v>4</v>
      </c>
      <c r="T24" s="55">
        <f t="shared" si="4"/>
        <v>2.6666666666666665</v>
      </c>
      <c r="U24" s="55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-16.005313849219529</v>
      </c>
      <c r="Z24" s="1">
        <f t="shared" si="7"/>
        <v>5.8660066111589759E-58</v>
      </c>
      <c r="AA24" s="1">
        <f t="shared" si="8"/>
        <v>0.65625</v>
      </c>
    </row>
    <row r="25" spans="1:27" s="1" customFormat="1">
      <c r="A25" s="1">
        <v>80</v>
      </c>
      <c r="B25" s="56">
        <v>13</v>
      </c>
      <c r="C25" s="1" t="s">
        <v>163</v>
      </c>
      <c r="D25" s="1" t="s">
        <v>126</v>
      </c>
      <c r="E25" s="56" t="s">
        <v>6</v>
      </c>
      <c r="F25" s="51">
        <v>1987</v>
      </c>
      <c r="G25" s="52">
        <f t="shared" ca="1" si="0"/>
        <v>30</v>
      </c>
      <c r="H25" s="55">
        <v>1.88</v>
      </c>
      <c r="I25" s="55">
        <v>77.3</v>
      </c>
      <c r="J25" s="55">
        <f t="shared" si="1"/>
        <v>21.870755998189228</v>
      </c>
      <c r="K25" s="55" t="str">
        <f t="shared" si="2"/>
        <v>normal</v>
      </c>
      <c r="L25" s="56">
        <v>2</v>
      </c>
      <c r="M25" s="56">
        <v>176</v>
      </c>
      <c r="N25" s="56">
        <v>172</v>
      </c>
      <c r="O25" s="56">
        <v>177</v>
      </c>
      <c r="P25" s="55">
        <f t="shared" si="3"/>
        <v>175</v>
      </c>
      <c r="Q25" s="56">
        <v>17</v>
      </c>
      <c r="R25" s="56">
        <v>5</v>
      </c>
      <c r="S25" s="56">
        <v>6</v>
      </c>
      <c r="T25" s="55">
        <f t="shared" si="4"/>
        <v>9.3333333333333339</v>
      </c>
      <c r="U25" s="55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-16.005313849219529</v>
      </c>
      <c r="Z25" s="1">
        <f t="shared" si="7"/>
        <v>5.8660066111589759E-58</v>
      </c>
      <c r="AA25" s="1">
        <f t="shared" si="8"/>
        <v>0.6875</v>
      </c>
    </row>
    <row r="26" spans="1:27" s="1" customFormat="1">
      <c r="A26" s="1">
        <v>81</v>
      </c>
      <c r="B26" s="56">
        <v>15</v>
      </c>
      <c r="C26" s="1" t="s">
        <v>246</v>
      </c>
      <c r="D26" s="1" t="s">
        <v>247</v>
      </c>
      <c r="E26" s="56" t="s">
        <v>65</v>
      </c>
      <c r="F26" s="51">
        <v>1987</v>
      </c>
      <c r="G26" s="52">
        <f t="shared" ca="1" si="0"/>
        <v>30</v>
      </c>
      <c r="H26" s="55">
        <v>1.91</v>
      </c>
      <c r="I26" s="55">
        <v>84.1</v>
      </c>
      <c r="J26" s="55">
        <f t="shared" si="1"/>
        <v>23.053096132233215</v>
      </c>
      <c r="K26" s="55" t="str">
        <f t="shared" si="2"/>
        <v>normal</v>
      </c>
      <c r="L26" s="56">
        <v>1</v>
      </c>
      <c r="M26" s="56">
        <v>166</v>
      </c>
      <c r="N26" s="56">
        <v>162</v>
      </c>
      <c r="O26" s="56">
        <v>160</v>
      </c>
      <c r="P26" s="55">
        <f t="shared" si="3"/>
        <v>162.66666666666666</v>
      </c>
      <c r="Q26" s="56">
        <v>2</v>
      </c>
      <c r="R26" s="56">
        <v>6</v>
      </c>
      <c r="S26" s="56">
        <v>4</v>
      </c>
      <c r="T26" s="55">
        <f t="shared" si="4"/>
        <v>4</v>
      </c>
      <c r="U26" s="55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-15.989372301560943</v>
      </c>
      <c r="Z26" s="1">
        <f t="shared" si="7"/>
        <v>7.5775155114935252E-58</v>
      </c>
      <c r="AA26" s="1">
        <f t="shared" si="8"/>
        <v>0.71875</v>
      </c>
    </row>
    <row r="27" spans="1:27" s="1" customFormat="1">
      <c r="A27" s="1">
        <v>85</v>
      </c>
      <c r="B27" s="56">
        <v>18</v>
      </c>
      <c r="C27" s="1" t="s">
        <v>194</v>
      </c>
      <c r="D27" s="1" t="s">
        <v>94</v>
      </c>
      <c r="E27" s="56" t="s">
        <v>95</v>
      </c>
      <c r="F27" s="51">
        <v>1991</v>
      </c>
      <c r="G27" s="52">
        <f t="shared" ca="1" si="0"/>
        <v>26</v>
      </c>
      <c r="H27" s="55">
        <v>1.91</v>
      </c>
      <c r="I27" s="55">
        <v>80</v>
      </c>
      <c r="J27" s="55">
        <f t="shared" si="1"/>
        <v>21.929223431375238</v>
      </c>
      <c r="K27" s="55" t="str">
        <f t="shared" si="2"/>
        <v>normal</v>
      </c>
      <c r="L27" s="56">
        <v>13</v>
      </c>
      <c r="M27" s="56">
        <v>173</v>
      </c>
      <c r="N27" s="56">
        <v>182</v>
      </c>
      <c r="O27" s="56">
        <v>176</v>
      </c>
      <c r="P27" s="55">
        <f t="shared" si="3"/>
        <v>177</v>
      </c>
      <c r="Q27" s="56">
        <v>0</v>
      </c>
      <c r="R27" s="56">
        <v>5</v>
      </c>
      <c r="S27" s="56">
        <v>2</v>
      </c>
      <c r="T27" s="55">
        <f t="shared" si="4"/>
        <v>2.3333333333333335</v>
      </c>
      <c r="U27" s="55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-15.989372301560943</v>
      </c>
      <c r="Z27" s="1">
        <f t="shared" si="7"/>
        <v>7.5775155114935252E-58</v>
      </c>
      <c r="AA27" s="1">
        <f t="shared" si="8"/>
        <v>0.75</v>
      </c>
    </row>
    <row r="28" spans="1:27" s="1" customFormat="1">
      <c r="A28" s="1">
        <v>86</v>
      </c>
      <c r="B28" s="56">
        <v>23</v>
      </c>
      <c r="C28" s="1" t="s">
        <v>207</v>
      </c>
      <c r="D28" s="1" t="s">
        <v>111</v>
      </c>
      <c r="E28" s="56" t="s">
        <v>2</v>
      </c>
      <c r="F28" s="51">
        <v>1986</v>
      </c>
      <c r="G28" s="52">
        <f t="shared" ca="1" si="0"/>
        <v>31</v>
      </c>
      <c r="H28" s="55">
        <v>1.93</v>
      </c>
      <c r="I28" s="55">
        <v>80.5</v>
      </c>
      <c r="J28" s="55">
        <f t="shared" si="1"/>
        <v>21.611318424655696</v>
      </c>
      <c r="K28" s="55" t="str">
        <f t="shared" si="2"/>
        <v>normal</v>
      </c>
      <c r="L28" s="56">
        <v>16</v>
      </c>
      <c r="M28" s="56">
        <v>164</v>
      </c>
      <c r="N28" s="56">
        <v>172</v>
      </c>
      <c r="O28" s="56">
        <v>173</v>
      </c>
      <c r="P28" s="55">
        <f t="shared" si="3"/>
        <v>169.66666666666666</v>
      </c>
      <c r="Q28" s="56">
        <v>4</v>
      </c>
      <c r="R28" s="56">
        <v>8</v>
      </c>
      <c r="S28" s="56">
        <v>0</v>
      </c>
      <c r="T28" s="55">
        <f t="shared" si="4"/>
        <v>4</v>
      </c>
      <c r="U28" s="55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-15.978744603121887</v>
      </c>
      <c r="Z28" s="1">
        <f t="shared" si="7"/>
        <v>8.9864592611927607E-58</v>
      </c>
      <c r="AA28" s="1">
        <f t="shared" si="8"/>
        <v>0.78125</v>
      </c>
    </row>
    <row r="29" spans="1:27" s="1" customFormat="1">
      <c r="A29" s="1">
        <v>90</v>
      </c>
      <c r="B29" s="56">
        <v>8</v>
      </c>
      <c r="C29" s="1" t="s">
        <v>152</v>
      </c>
      <c r="D29" s="1" t="s">
        <v>42</v>
      </c>
      <c r="E29" s="56" t="s">
        <v>43</v>
      </c>
      <c r="F29" s="51">
        <v>1990</v>
      </c>
      <c r="G29" s="52">
        <f t="shared" ca="1" si="0"/>
        <v>27</v>
      </c>
      <c r="H29" s="55">
        <v>1.96</v>
      </c>
      <c r="I29" s="55">
        <v>98.2</v>
      </c>
      <c r="J29" s="55">
        <f t="shared" si="1"/>
        <v>25.562265722615578</v>
      </c>
      <c r="K29" s="55" t="str">
        <f t="shared" si="2"/>
        <v>overweight</v>
      </c>
      <c r="L29" s="56">
        <v>6</v>
      </c>
      <c r="M29" s="56">
        <v>187</v>
      </c>
      <c r="N29" s="56">
        <v>187</v>
      </c>
      <c r="O29" s="56">
        <v>193</v>
      </c>
      <c r="P29" s="55">
        <f t="shared" si="3"/>
        <v>189</v>
      </c>
      <c r="Q29" s="56">
        <v>9</v>
      </c>
      <c r="R29" s="56">
        <v>15</v>
      </c>
      <c r="S29" s="56">
        <v>0</v>
      </c>
      <c r="T29" s="55">
        <f t="shared" si="4"/>
        <v>8</v>
      </c>
      <c r="U29" s="55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-15.962803055463301</v>
      </c>
      <c r="Z29" s="1">
        <f t="shared" si="7"/>
        <v>1.1603517239727531E-57</v>
      </c>
      <c r="AA29" s="1">
        <f t="shared" si="8"/>
        <v>0.8125</v>
      </c>
    </row>
    <row r="30" spans="1:27" s="1" customFormat="1">
      <c r="A30" s="1">
        <v>92</v>
      </c>
      <c r="B30" s="56">
        <v>10</v>
      </c>
      <c r="C30" s="1" t="s">
        <v>243</v>
      </c>
      <c r="D30" s="1" t="s">
        <v>46</v>
      </c>
      <c r="E30" s="56" t="s">
        <v>9</v>
      </c>
      <c r="F30" s="51">
        <v>1988</v>
      </c>
      <c r="G30" s="52">
        <f t="shared" ca="1" si="0"/>
        <v>29</v>
      </c>
      <c r="H30" s="55">
        <v>1.98</v>
      </c>
      <c r="I30" s="55">
        <v>89.1</v>
      </c>
      <c r="J30" s="55">
        <f t="shared" si="1"/>
        <v>22.727272727272727</v>
      </c>
      <c r="K30" s="55" t="str">
        <f t="shared" si="2"/>
        <v>normal</v>
      </c>
      <c r="L30" s="56">
        <v>8</v>
      </c>
      <c r="M30" s="56">
        <v>179</v>
      </c>
      <c r="N30" s="56">
        <v>177</v>
      </c>
      <c r="O30" s="56">
        <v>174</v>
      </c>
      <c r="P30" s="55">
        <f t="shared" si="3"/>
        <v>176.66666666666666</v>
      </c>
      <c r="Q30" s="56">
        <v>8</v>
      </c>
      <c r="R30" s="56">
        <v>12</v>
      </c>
      <c r="S30" s="56">
        <v>8</v>
      </c>
      <c r="T30" s="55">
        <f t="shared" si="4"/>
        <v>9.3333333333333339</v>
      </c>
      <c r="U30" s="55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-15.952175357024245</v>
      </c>
      <c r="Z30" s="1">
        <f t="shared" si="7"/>
        <v>1.3757175124387498E-57</v>
      </c>
      <c r="AA30" s="1">
        <f t="shared" si="8"/>
        <v>0.84375</v>
      </c>
    </row>
    <row r="31" spans="1:27" s="1" customFormat="1">
      <c r="A31" s="1">
        <v>93</v>
      </c>
      <c r="B31" s="56">
        <v>2</v>
      </c>
      <c r="C31" s="1" t="s">
        <v>133</v>
      </c>
      <c r="D31" s="1" t="s">
        <v>15</v>
      </c>
      <c r="E31" s="56" t="s">
        <v>8</v>
      </c>
      <c r="F31" s="51">
        <v>1993</v>
      </c>
      <c r="G31" s="52">
        <f t="shared" ca="1" si="0"/>
        <v>24</v>
      </c>
      <c r="H31" s="55">
        <v>1.98</v>
      </c>
      <c r="I31" s="55">
        <v>92.3</v>
      </c>
      <c r="J31" s="55">
        <f t="shared" si="1"/>
        <v>23.543515967758392</v>
      </c>
      <c r="K31" s="55" t="str">
        <f t="shared" si="2"/>
        <v>normal</v>
      </c>
      <c r="L31" s="56">
        <v>57</v>
      </c>
      <c r="M31" s="56">
        <v>179</v>
      </c>
      <c r="N31" s="56">
        <v>179</v>
      </c>
      <c r="O31" s="56">
        <v>176</v>
      </c>
      <c r="P31" s="55">
        <f t="shared" si="3"/>
        <v>178</v>
      </c>
      <c r="Q31" s="56">
        <v>7</v>
      </c>
      <c r="R31" s="56">
        <v>7</v>
      </c>
      <c r="S31" s="56">
        <v>1</v>
      </c>
      <c r="T31" s="55">
        <f t="shared" si="4"/>
        <v>5</v>
      </c>
      <c r="U31" s="55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-15.952175357024245</v>
      </c>
      <c r="Z31" s="1">
        <f t="shared" si="7"/>
        <v>1.3757175124387498E-57</v>
      </c>
      <c r="AA31" s="1">
        <f t="shared" si="8"/>
        <v>0.875</v>
      </c>
    </row>
    <row r="32" spans="1:27" s="1" customFormat="1">
      <c r="B32" s="56">
        <v>6</v>
      </c>
      <c r="C32" s="1" t="s">
        <v>146</v>
      </c>
      <c r="D32" s="1" t="s">
        <v>32</v>
      </c>
      <c r="E32" s="56" t="s">
        <v>33</v>
      </c>
      <c r="F32" s="51">
        <v>1988</v>
      </c>
      <c r="G32" s="52">
        <f t="shared" ca="1" si="0"/>
        <v>29</v>
      </c>
      <c r="H32" s="55">
        <v>1.98</v>
      </c>
      <c r="I32" s="55">
        <v>97.3</v>
      </c>
      <c r="J32" s="55">
        <f t="shared" si="1"/>
        <v>24.818896031017243</v>
      </c>
      <c r="K32" s="55" t="str">
        <f t="shared" si="2"/>
        <v>normal</v>
      </c>
      <c r="L32" s="56">
        <v>30</v>
      </c>
      <c r="M32" s="56">
        <v>184</v>
      </c>
      <c r="N32" s="56">
        <v>175</v>
      </c>
      <c r="O32" s="56">
        <v>177</v>
      </c>
      <c r="P32" s="55">
        <f t="shared" si="3"/>
        <v>178.66666666666666</v>
      </c>
      <c r="Q32" s="56">
        <v>31</v>
      </c>
      <c r="R32" s="56">
        <v>21</v>
      </c>
      <c r="S32" s="56">
        <v>14</v>
      </c>
      <c r="T32" s="55">
        <f t="shared" si="4"/>
        <v>22</v>
      </c>
      <c r="U32" s="55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-15.952175357024245</v>
      </c>
      <c r="Z32" s="1">
        <f t="shared" si="7"/>
        <v>1.3757175124387498E-57</v>
      </c>
      <c r="AA32" s="1">
        <f t="shared" si="8"/>
        <v>0.90625</v>
      </c>
    </row>
    <row r="33" spans="2:27" s="1" customFormat="1">
      <c r="B33" s="56">
        <v>27</v>
      </c>
      <c r="C33" s="1" t="s">
        <v>218</v>
      </c>
      <c r="D33" s="1" t="s">
        <v>120</v>
      </c>
      <c r="E33" s="56" t="s">
        <v>1</v>
      </c>
      <c r="F33" s="51">
        <v>1996</v>
      </c>
      <c r="G33" s="52">
        <f t="shared" ca="1" si="0"/>
        <v>21</v>
      </c>
      <c r="H33" s="55">
        <v>1.98</v>
      </c>
      <c r="I33" s="55">
        <v>88.2</v>
      </c>
      <c r="J33" s="55">
        <f t="shared" si="1"/>
        <v>22.497704315886136</v>
      </c>
      <c r="K33" s="55" t="str">
        <f t="shared" si="2"/>
        <v>normal</v>
      </c>
      <c r="L33" s="56">
        <v>53</v>
      </c>
      <c r="M33" s="56">
        <v>177</v>
      </c>
      <c r="N33" s="56">
        <v>176</v>
      </c>
      <c r="O33" s="56">
        <v>179</v>
      </c>
      <c r="P33" s="55">
        <f t="shared" si="3"/>
        <v>177.33333333333334</v>
      </c>
      <c r="Q33" s="56">
        <v>14</v>
      </c>
      <c r="R33" s="56">
        <v>11</v>
      </c>
      <c r="S33" s="56">
        <v>1</v>
      </c>
      <c r="T33" s="55">
        <f t="shared" si="4"/>
        <v>8.6666666666666661</v>
      </c>
      <c r="U33" s="55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-15.952175357024245</v>
      </c>
      <c r="Z33" s="1">
        <f t="shared" si="7"/>
        <v>1.3757175124387498E-57</v>
      </c>
      <c r="AA33" s="1">
        <f t="shared" si="8"/>
        <v>0.9375</v>
      </c>
    </row>
    <row r="34" spans="2:27" s="1" customFormat="1">
      <c r="B34" s="56">
        <v>17</v>
      </c>
      <c r="C34" s="1" t="s">
        <v>180</v>
      </c>
      <c r="D34" s="1" t="s">
        <v>55</v>
      </c>
      <c r="E34" s="56" t="s">
        <v>56</v>
      </c>
      <c r="F34" s="51">
        <v>1986</v>
      </c>
      <c r="G34" s="52">
        <f t="shared" ca="1" si="0"/>
        <v>31</v>
      </c>
      <c r="H34" s="55">
        <v>2.0299999999999998</v>
      </c>
      <c r="I34" s="55">
        <v>89.1</v>
      </c>
      <c r="J34" s="55">
        <f t="shared" si="1"/>
        <v>21.621490451115051</v>
      </c>
      <c r="K34" s="55" t="str">
        <f t="shared" si="2"/>
        <v>normal</v>
      </c>
      <c r="L34" s="56">
        <v>56</v>
      </c>
      <c r="M34" s="56">
        <v>182</v>
      </c>
      <c r="N34" s="56">
        <v>190</v>
      </c>
      <c r="O34" s="56">
        <v>190</v>
      </c>
      <c r="P34" s="55">
        <f t="shared" si="3"/>
        <v>187.33333333333334</v>
      </c>
      <c r="Q34" s="56">
        <v>13</v>
      </c>
      <c r="R34" s="56">
        <v>12</v>
      </c>
      <c r="S34" s="56">
        <v>5</v>
      </c>
      <c r="T34" s="55">
        <f t="shared" si="4"/>
        <v>10</v>
      </c>
      <c r="U34" s="55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-15.925606110926601</v>
      </c>
      <c r="Z34" s="1">
        <f t="shared" si="7"/>
        <v>2.1045755450740381E-57</v>
      </c>
      <c r="AA34" s="1">
        <f t="shared" si="8"/>
        <v>0.96875</v>
      </c>
    </row>
    <row r="35" spans="2:27" s="1" customFormat="1">
      <c r="B35" s="56">
        <v>29</v>
      </c>
      <c r="C35" s="1" t="s">
        <v>290</v>
      </c>
      <c r="D35" s="1" t="s">
        <v>96</v>
      </c>
      <c r="E35" s="56" t="s">
        <v>7</v>
      </c>
      <c r="F35" s="56">
        <v>1985</v>
      </c>
      <c r="G35" s="56">
        <f t="shared" ca="1" si="0"/>
        <v>32</v>
      </c>
      <c r="H35" s="56">
        <v>2.08</v>
      </c>
      <c r="I35" s="56">
        <v>108.2</v>
      </c>
      <c r="J35" s="55">
        <f t="shared" si="1"/>
        <v>25.009245562130175</v>
      </c>
      <c r="K35" s="56" t="str">
        <f t="shared" si="2"/>
        <v>overweight</v>
      </c>
      <c r="L35" s="56">
        <v>22</v>
      </c>
      <c r="M35" s="56">
        <v>193</v>
      </c>
      <c r="N35" s="56">
        <v>182</v>
      </c>
      <c r="O35" s="56">
        <v>187</v>
      </c>
      <c r="P35" s="55">
        <f t="shared" si="3"/>
        <v>187.33333333333334</v>
      </c>
      <c r="Q35" s="56">
        <v>4</v>
      </c>
      <c r="R35" s="56">
        <v>8</v>
      </c>
      <c r="S35" s="56">
        <v>2</v>
      </c>
      <c r="T35" s="55">
        <f t="shared" si="4"/>
        <v>4.666666666666667</v>
      </c>
      <c r="U35" s="55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-15.899036864828961</v>
      </c>
      <c r="Z35" s="1">
        <f t="shared" si="7"/>
        <v>3.2173208643177058E-57</v>
      </c>
      <c r="AA35" s="1">
        <f t="shared" si="8"/>
        <v>1</v>
      </c>
    </row>
    <row r="37" spans="2:27">
      <c r="F37" s="53" t="s">
        <v>309</v>
      </c>
      <c r="G37" s="12">
        <f ca="1">SUM(G4:G35)</f>
        <v>908</v>
      </c>
      <c r="H37" s="12">
        <f>SUM(H4:H35)</f>
        <v>60.22</v>
      </c>
      <c r="I37" s="12">
        <f>SUM(I4:I35)</f>
        <v>2653.7</v>
      </c>
      <c r="J37" s="12">
        <f>SUM(J4:J35)</f>
        <v>747.81734849878683</v>
      </c>
      <c r="P37" s="12">
        <f>SUM(P4:P35)</f>
        <v>5440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</v>
      </c>
      <c r="I38" s="12">
        <f t="shared" si="10"/>
        <v>82.928124999999994</v>
      </c>
      <c r="J38" s="12">
        <f t="shared" si="10"/>
        <v>23.369292140587088</v>
      </c>
      <c r="P38" s="5">
        <f t="shared" ref="P38" si="11">P37/32</f>
        <v>170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COUNT(H4:H35)</f>
        <v>32</v>
      </c>
    </row>
    <row r="44" spans="2:27">
      <c r="K44" s="7" t="s">
        <v>311</v>
      </c>
      <c r="L44" s="19" t="e">
        <f>AVERAGE(B44:B75)</f>
        <v>#DIV/0!</v>
      </c>
      <c r="M44" s="20">
        <f>AVERAGE(H4:H35)</f>
        <v>1.881875</v>
      </c>
    </row>
    <row r="45" spans="2:27">
      <c r="K45" s="7" t="s">
        <v>328</v>
      </c>
      <c r="L45" s="7" t="e">
        <f>STDEV(B44:B75)</f>
        <v>#DIV/0!</v>
      </c>
      <c r="M45" s="20">
        <f>STDEV(H4:H35)</f>
        <v>7.8388507222150558E-2</v>
      </c>
    </row>
    <row r="46" spans="2:27">
      <c r="K46" s="7" t="s">
        <v>332</v>
      </c>
      <c r="L46" s="7">
        <f ca="1">MAX(M44:M75)</f>
        <v>1.881875</v>
      </c>
      <c r="M46" s="20">
        <f>MAX(AA4:AA35)</f>
        <v>1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H4:H35"/>
  </sortState>
  <mergeCells count="3">
    <mergeCell ref="T2:T3"/>
    <mergeCell ref="AD9:AE9"/>
    <mergeCell ref="K48:M48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G10" activePane="bottomRight" state="frozenSplit"/>
      <selection pane="topRight" activeCell="E1" sqref="E1"/>
      <selection pane="bottomLeft" activeCell="A4" sqref="A4"/>
      <selection pane="bottomRight" activeCell="K48" sqref="K48:M48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I1" s="5" t="s">
        <v>269</v>
      </c>
      <c r="M1" s="5"/>
      <c r="N1" s="5"/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54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54" t="s">
        <v>224</v>
      </c>
      <c r="H2" s="54" t="s">
        <v>237</v>
      </c>
      <c r="I2" s="54" t="s">
        <v>236</v>
      </c>
      <c r="J2" s="54" t="s">
        <v>225</v>
      </c>
      <c r="K2" s="60" t="s">
        <v>238</v>
      </c>
      <c r="L2" s="54" t="s">
        <v>240</v>
      </c>
      <c r="M2" s="54" t="s">
        <v>241</v>
      </c>
      <c r="N2" s="54" t="s">
        <v>241</v>
      </c>
      <c r="O2" s="54" t="s">
        <v>241</v>
      </c>
      <c r="P2" s="60" t="s">
        <v>283</v>
      </c>
      <c r="Q2" s="54" t="s">
        <v>129</v>
      </c>
      <c r="R2" s="54" t="s">
        <v>129</v>
      </c>
      <c r="S2" s="54" t="s">
        <v>129</v>
      </c>
      <c r="T2" s="83" t="s">
        <v>307</v>
      </c>
      <c r="V2" s="54" t="s">
        <v>316</v>
      </c>
      <c r="W2" s="54" t="s">
        <v>317</v>
      </c>
      <c r="X2" s="54" t="s">
        <v>320</v>
      </c>
      <c r="Y2" s="54" t="s">
        <v>329</v>
      </c>
      <c r="Z2" s="54" t="s">
        <v>330</v>
      </c>
      <c r="AA2" s="54" t="s">
        <v>331</v>
      </c>
    </row>
    <row r="3" spans="1:31" s="54" customFormat="1">
      <c r="B3" s="59"/>
      <c r="C3" s="60"/>
      <c r="D3" s="60"/>
      <c r="E3" s="60"/>
      <c r="F3" s="60"/>
      <c r="H3" s="54" t="s">
        <v>227</v>
      </c>
      <c r="I3" s="54" t="s">
        <v>228</v>
      </c>
      <c r="J3" s="54" t="s">
        <v>229</v>
      </c>
      <c r="K3" s="60"/>
      <c r="L3" s="54" t="s">
        <v>249</v>
      </c>
      <c r="M3" s="54" t="s">
        <v>288</v>
      </c>
      <c r="N3" s="54" t="s">
        <v>289</v>
      </c>
      <c r="O3" s="54" t="s">
        <v>286</v>
      </c>
      <c r="P3" s="60"/>
      <c r="Q3" s="54" t="s">
        <v>288</v>
      </c>
      <c r="R3" s="54" t="s">
        <v>289</v>
      </c>
      <c r="S3" s="54" t="s">
        <v>287</v>
      </c>
      <c r="T3" s="83"/>
    </row>
    <row r="4" spans="1:31" s="1" customFormat="1">
      <c r="A4" s="1">
        <v>1</v>
      </c>
      <c r="B4" s="56">
        <v>16</v>
      </c>
      <c r="C4" s="1" t="s">
        <v>177</v>
      </c>
      <c r="D4" s="1" t="s">
        <v>73</v>
      </c>
      <c r="E4" s="56" t="s">
        <v>33</v>
      </c>
      <c r="F4" s="51">
        <v>1992</v>
      </c>
      <c r="G4" s="52">
        <f t="shared" ref="G4:G35" ca="1" si="0">YEAR(TODAY())-F4</f>
        <v>25</v>
      </c>
      <c r="H4" s="55">
        <v>1.7</v>
      </c>
      <c r="I4" s="55">
        <v>64.099999999999994</v>
      </c>
      <c r="J4" s="55">
        <f t="shared" ref="J4:J35" si="1">I4/(H4^2)</f>
        <v>22.179930795847753</v>
      </c>
      <c r="K4" s="55" t="str">
        <f t="shared" ref="K4:K35" si="2">IF(J4&lt;19,"skinny",IF(J4&lt;25,"normal",IF(J4&lt;30,"overweight",IF(J4&lt;35,"obesity level I",IF(J4&lt;40,"obesity level II","obesity level III")))))</f>
        <v>normal</v>
      </c>
      <c r="L4" s="56">
        <v>41</v>
      </c>
      <c r="M4" s="56">
        <v>164</v>
      </c>
      <c r="N4" s="56">
        <v>160</v>
      </c>
      <c r="O4" s="56">
        <v>156</v>
      </c>
      <c r="P4" s="55">
        <f t="shared" ref="P4:P35" si="3">SUM(M4:O4)/3</f>
        <v>160</v>
      </c>
      <c r="Q4" s="56">
        <v>7</v>
      </c>
      <c r="R4" s="56">
        <v>2</v>
      </c>
      <c r="S4" s="56">
        <v>0</v>
      </c>
      <c r="T4" s="55">
        <f>SUM(Q4:S4)/3</f>
        <v>3</v>
      </c>
      <c r="U4" s="55"/>
      <c r="V4" s="1">
        <v>1</v>
      </c>
      <c r="W4" s="1">
        <f>V4</f>
        <v>1</v>
      </c>
      <c r="X4" s="1">
        <f>W4/M$43</f>
        <v>3.125E-2</v>
      </c>
      <c r="Y4" s="1">
        <f>STANDARDIZE(I4,M$43,M$44)</f>
        <v>0.38708218713494363</v>
      </c>
      <c r="Z4" s="1">
        <f>NORMSDIST(Y4)</f>
        <v>0.65065231783541733</v>
      </c>
      <c r="AA4" s="1">
        <f>ABS(Z4-X4)</f>
        <v>0.61940231783541733</v>
      </c>
    </row>
    <row r="5" spans="1:31" s="1" customFormat="1">
      <c r="A5" s="1">
        <v>4</v>
      </c>
      <c r="B5" s="56">
        <v>7</v>
      </c>
      <c r="C5" s="1" t="s">
        <v>150</v>
      </c>
      <c r="D5" s="1" t="s">
        <v>39</v>
      </c>
      <c r="E5" s="56" t="s">
        <v>40</v>
      </c>
      <c r="F5" s="51">
        <v>1990</v>
      </c>
      <c r="G5" s="52">
        <f t="shared" ca="1" si="0"/>
        <v>27</v>
      </c>
      <c r="H5" s="55">
        <v>1.8</v>
      </c>
      <c r="I5" s="55">
        <v>68.2</v>
      </c>
      <c r="J5" s="55">
        <f t="shared" si="1"/>
        <v>21.049382716049383</v>
      </c>
      <c r="K5" s="55" t="str">
        <f t="shared" si="2"/>
        <v>normal</v>
      </c>
      <c r="L5" s="56">
        <v>12</v>
      </c>
      <c r="M5" s="56">
        <v>165</v>
      </c>
      <c r="N5" s="56">
        <v>165</v>
      </c>
      <c r="O5" s="56">
        <v>159</v>
      </c>
      <c r="P5" s="55">
        <f t="shared" si="3"/>
        <v>163</v>
      </c>
      <c r="Q5" s="56">
        <v>13</v>
      </c>
      <c r="R5" s="56">
        <v>13</v>
      </c>
      <c r="S5" s="56">
        <v>5</v>
      </c>
      <c r="T5" s="55">
        <f t="shared" ref="T5:T35" si="4">SUM(Q5:S5)/3</f>
        <v>10.333333333333334</v>
      </c>
      <c r="U5" s="55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STANDARDIZE(I5,M$43,M$44)</f>
        <v>0.43652259109922004</v>
      </c>
      <c r="Z5" s="1">
        <f t="shared" ref="Z5:Z35" si="7">NORMSDIST(Y5)</f>
        <v>0.66877119392997075</v>
      </c>
      <c r="AA5" s="1">
        <f t="shared" ref="AA5:AA35" si="8">ABS(Z5-X5)</f>
        <v>0.60627119392997075</v>
      </c>
      <c r="AE5" s="57"/>
    </row>
    <row r="6" spans="1:31" s="1" customFormat="1">
      <c r="A6" s="1">
        <v>11</v>
      </c>
      <c r="B6" s="56">
        <v>3</v>
      </c>
      <c r="C6" s="1" t="s">
        <v>140</v>
      </c>
      <c r="D6" s="1" t="s">
        <v>23</v>
      </c>
      <c r="E6" s="56" t="s">
        <v>24</v>
      </c>
      <c r="F6" s="51">
        <v>1987</v>
      </c>
      <c r="G6" s="52">
        <f t="shared" ca="1" si="0"/>
        <v>30</v>
      </c>
      <c r="H6" s="55">
        <v>1.78</v>
      </c>
      <c r="I6" s="55">
        <v>74.099999999999994</v>
      </c>
      <c r="J6" s="55">
        <f t="shared" si="1"/>
        <v>23.387198586037115</v>
      </c>
      <c r="K6" s="55" t="str">
        <f t="shared" si="2"/>
        <v>normal</v>
      </c>
      <c r="L6" s="56">
        <v>29</v>
      </c>
      <c r="M6" s="56">
        <v>158</v>
      </c>
      <c r="N6" s="56">
        <v>160</v>
      </c>
      <c r="O6" s="56">
        <v>161</v>
      </c>
      <c r="P6" s="55">
        <f t="shared" si="3"/>
        <v>159.66666666666666</v>
      </c>
      <c r="Q6" s="56">
        <v>3</v>
      </c>
      <c r="R6" s="56">
        <v>5</v>
      </c>
      <c r="S6" s="56">
        <v>0</v>
      </c>
      <c r="T6" s="55">
        <f t="shared" si="4"/>
        <v>2.6666666666666665</v>
      </c>
      <c r="U6" s="55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0.50766853826732483</v>
      </c>
      <c r="Z6" s="1">
        <f t="shared" si="7"/>
        <v>0.69415709199829168</v>
      </c>
      <c r="AA6" s="1">
        <f t="shared" si="8"/>
        <v>0.60040709199829168</v>
      </c>
    </row>
    <row r="7" spans="1:31" s="1" customFormat="1">
      <c r="A7" s="1">
        <v>13</v>
      </c>
      <c r="B7" s="56">
        <v>20</v>
      </c>
      <c r="C7" s="1" t="s">
        <v>201</v>
      </c>
      <c r="D7" s="1" t="s">
        <v>104</v>
      </c>
      <c r="E7" s="56" t="s">
        <v>4</v>
      </c>
      <c r="F7" s="51">
        <v>1989</v>
      </c>
      <c r="G7" s="52">
        <f t="shared" ca="1" si="0"/>
        <v>28</v>
      </c>
      <c r="H7" s="55">
        <v>1.78</v>
      </c>
      <c r="I7" s="55">
        <v>75</v>
      </c>
      <c r="J7" s="55">
        <f t="shared" si="1"/>
        <v>23.671253629592222</v>
      </c>
      <c r="K7" s="55" t="str">
        <f t="shared" si="2"/>
        <v>normal</v>
      </c>
      <c r="L7" s="56">
        <v>9</v>
      </c>
      <c r="M7" s="56">
        <v>166</v>
      </c>
      <c r="N7" s="56">
        <v>164</v>
      </c>
      <c r="O7" s="56">
        <v>163</v>
      </c>
      <c r="P7" s="55">
        <f t="shared" si="3"/>
        <v>164.33333333333334</v>
      </c>
      <c r="Q7" s="56">
        <v>3</v>
      </c>
      <c r="R7" s="56">
        <v>3</v>
      </c>
      <c r="S7" s="56">
        <v>4</v>
      </c>
      <c r="T7" s="55">
        <f t="shared" si="4"/>
        <v>3.3333333333333335</v>
      </c>
      <c r="U7" s="55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0.51852130986923917</v>
      </c>
      <c r="Z7" s="1">
        <f t="shared" si="7"/>
        <v>0.69795270203415483</v>
      </c>
      <c r="AA7" s="1">
        <f t="shared" si="8"/>
        <v>0.57295270203415483</v>
      </c>
    </row>
    <row r="8" spans="1:31" s="1" customFormat="1">
      <c r="A8" s="1">
        <v>14</v>
      </c>
      <c r="B8" s="56">
        <v>19</v>
      </c>
      <c r="C8" s="1" t="s">
        <v>196</v>
      </c>
      <c r="D8" s="1" t="s">
        <v>97</v>
      </c>
      <c r="E8" s="56" t="s">
        <v>2</v>
      </c>
      <c r="F8" s="51">
        <v>1986</v>
      </c>
      <c r="G8" s="52">
        <f t="shared" ca="1" si="0"/>
        <v>31</v>
      </c>
      <c r="H8" s="55">
        <v>1.85</v>
      </c>
      <c r="I8" s="55">
        <v>75</v>
      </c>
      <c r="J8" s="55">
        <f t="shared" si="1"/>
        <v>21.913805697589478</v>
      </c>
      <c r="K8" s="55" t="str">
        <f t="shared" si="2"/>
        <v>normal</v>
      </c>
      <c r="L8" s="56">
        <v>25</v>
      </c>
      <c r="M8" s="56">
        <v>163</v>
      </c>
      <c r="N8" s="56">
        <v>164</v>
      </c>
      <c r="O8" s="56">
        <v>163</v>
      </c>
      <c r="P8" s="55">
        <f t="shared" si="3"/>
        <v>163.33333333333334</v>
      </c>
      <c r="Q8" s="56">
        <v>8</v>
      </c>
      <c r="R8" s="56">
        <v>8</v>
      </c>
      <c r="S8" s="56">
        <v>10</v>
      </c>
      <c r="T8" s="55">
        <f t="shared" si="4"/>
        <v>8.6666666666666661</v>
      </c>
      <c r="U8" s="55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0.51852130986923917</v>
      </c>
      <c r="Z8" s="1">
        <f t="shared" si="7"/>
        <v>0.69795270203415483</v>
      </c>
      <c r="AA8" s="1">
        <f t="shared" si="8"/>
        <v>0.54170270203415483</v>
      </c>
    </row>
    <row r="9" spans="1:31" s="1" customFormat="1">
      <c r="A9" s="1">
        <v>17</v>
      </c>
      <c r="B9" s="56">
        <v>4</v>
      </c>
      <c r="C9" s="1" t="s">
        <v>142</v>
      </c>
      <c r="D9" s="1" t="s">
        <v>26</v>
      </c>
      <c r="E9" s="56" t="s">
        <v>10</v>
      </c>
      <c r="F9" s="51">
        <v>1988</v>
      </c>
      <c r="G9" s="52">
        <f t="shared" ca="1" si="0"/>
        <v>29</v>
      </c>
      <c r="H9" s="55">
        <v>1.83</v>
      </c>
      <c r="I9" s="55">
        <v>76.400000000000006</v>
      </c>
      <c r="J9" s="55">
        <f t="shared" si="1"/>
        <v>22.813461136492577</v>
      </c>
      <c r="K9" s="55" t="str">
        <f t="shared" si="2"/>
        <v>normal</v>
      </c>
      <c r="L9" s="56">
        <v>18</v>
      </c>
      <c r="M9" s="56">
        <v>154</v>
      </c>
      <c r="N9" s="56">
        <v>154</v>
      </c>
      <c r="O9" s="56">
        <v>156</v>
      </c>
      <c r="P9" s="55">
        <f t="shared" si="3"/>
        <v>154.66666666666666</v>
      </c>
      <c r="Q9" s="56">
        <v>13</v>
      </c>
      <c r="R9" s="56">
        <v>6</v>
      </c>
      <c r="S9" s="56">
        <v>6</v>
      </c>
      <c r="T9" s="55">
        <f t="shared" si="4"/>
        <v>8.3333333333333339</v>
      </c>
      <c r="U9" s="55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0.53540339902777268</v>
      </c>
      <c r="Z9" s="1">
        <f t="shared" si="7"/>
        <v>0.70381452988301585</v>
      </c>
      <c r="AA9" s="1">
        <f t="shared" si="8"/>
        <v>0.51631452988301585</v>
      </c>
      <c r="AD9" s="92"/>
      <c r="AE9" s="92"/>
    </row>
    <row r="10" spans="1:31" s="1" customFormat="1">
      <c r="A10" s="1">
        <v>22</v>
      </c>
      <c r="B10" s="56">
        <v>13</v>
      </c>
      <c r="C10" s="1" t="s">
        <v>163</v>
      </c>
      <c r="D10" s="1" t="s">
        <v>126</v>
      </c>
      <c r="E10" s="56" t="s">
        <v>6</v>
      </c>
      <c r="F10" s="51">
        <v>1987</v>
      </c>
      <c r="G10" s="52">
        <f t="shared" ca="1" si="0"/>
        <v>30</v>
      </c>
      <c r="H10" s="55">
        <v>1.88</v>
      </c>
      <c r="I10" s="55">
        <v>77.3</v>
      </c>
      <c r="J10" s="55">
        <f t="shared" si="1"/>
        <v>21.870755998189228</v>
      </c>
      <c r="K10" s="55" t="str">
        <f t="shared" si="2"/>
        <v>normal</v>
      </c>
      <c r="L10" s="56">
        <v>2</v>
      </c>
      <c r="M10" s="56">
        <v>176</v>
      </c>
      <c r="N10" s="56">
        <v>172</v>
      </c>
      <c r="O10" s="56">
        <v>177</v>
      </c>
      <c r="P10" s="55">
        <f t="shared" si="3"/>
        <v>175</v>
      </c>
      <c r="Q10" s="56">
        <v>6</v>
      </c>
      <c r="R10" s="56">
        <v>6</v>
      </c>
      <c r="S10" s="56">
        <v>2</v>
      </c>
      <c r="T10" s="55">
        <f t="shared" si="4"/>
        <v>4.666666666666667</v>
      </c>
      <c r="U10" s="55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0.5462561706296869</v>
      </c>
      <c r="Z10" s="1">
        <f t="shared" si="7"/>
        <v>0.70755507016387753</v>
      </c>
      <c r="AA10" s="1">
        <f t="shared" si="8"/>
        <v>0.48880507016387753</v>
      </c>
    </row>
    <row r="11" spans="1:31" s="1" customFormat="1">
      <c r="A11" s="1">
        <v>24</v>
      </c>
      <c r="B11" s="56">
        <v>26</v>
      </c>
      <c r="C11" s="1" t="s">
        <v>216</v>
      </c>
      <c r="D11" s="1" t="s">
        <v>11</v>
      </c>
      <c r="E11" s="56" t="s">
        <v>10</v>
      </c>
      <c r="F11" s="51">
        <v>1991</v>
      </c>
      <c r="G11" s="52">
        <f t="shared" ca="1" si="0"/>
        <v>26</v>
      </c>
      <c r="H11" s="55">
        <v>1.88</v>
      </c>
      <c r="I11" s="55">
        <v>78.2</v>
      </c>
      <c r="J11" s="55">
        <f t="shared" si="1"/>
        <v>22.125396106835673</v>
      </c>
      <c r="K11" s="55" t="str">
        <f t="shared" si="2"/>
        <v>normal</v>
      </c>
      <c r="L11" s="56">
        <v>21</v>
      </c>
      <c r="M11" s="56">
        <v>165</v>
      </c>
      <c r="N11" s="56">
        <v>163</v>
      </c>
      <c r="O11" s="56">
        <v>163</v>
      </c>
      <c r="P11" s="55">
        <f t="shared" si="3"/>
        <v>163.66666666666666</v>
      </c>
      <c r="Q11" s="56">
        <v>25</v>
      </c>
      <c r="R11" s="56">
        <v>25</v>
      </c>
      <c r="S11" s="56">
        <v>5</v>
      </c>
      <c r="T11" s="55">
        <f t="shared" si="4"/>
        <v>18.333333333333332</v>
      </c>
      <c r="U11" s="55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0.55710894223160123</v>
      </c>
      <c r="Z11" s="1">
        <f t="shared" si="7"/>
        <v>0.71127350086911401</v>
      </c>
      <c r="AA11" s="1">
        <f t="shared" si="8"/>
        <v>0.46127350086911401</v>
      </c>
    </row>
    <row r="12" spans="1:31" s="1" customFormat="1">
      <c r="A12" s="1">
        <v>28</v>
      </c>
      <c r="B12" s="56">
        <v>11</v>
      </c>
      <c r="C12" s="1" t="s">
        <v>157</v>
      </c>
      <c r="D12" s="1" t="s">
        <v>47</v>
      </c>
      <c r="E12" s="56" t="s">
        <v>48</v>
      </c>
      <c r="F12" s="51">
        <v>1992</v>
      </c>
      <c r="G12" s="52">
        <f t="shared" ca="1" si="0"/>
        <v>25</v>
      </c>
      <c r="H12" s="55">
        <v>1.85</v>
      </c>
      <c r="I12" s="55">
        <v>79.099999999999994</v>
      </c>
      <c r="J12" s="55">
        <f t="shared" si="1"/>
        <v>23.111760409057702</v>
      </c>
      <c r="K12" s="55" t="str">
        <f t="shared" si="2"/>
        <v>normal</v>
      </c>
      <c r="L12" s="56">
        <v>63</v>
      </c>
      <c r="M12" s="56">
        <v>151</v>
      </c>
      <c r="N12" s="56">
        <v>151</v>
      </c>
      <c r="O12" s="56">
        <v>165</v>
      </c>
      <c r="P12" s="55">
        <f t="shared" si="3"/>
        <v>155.66666666666666</v>
      </c>
      <c r="Q12" s="56">
        <v>4</v>
      </c>
      <c r="R12" s="56">
        <v>4</v>
      </c>
      <c r="S12" s="56">
        <v>3</v>
      </c>
      <c r="T12" s="55">
        <f t="shared" si="4"/>
        <v>3.6666666666666665</v>
      </c>
      <c r="U12" s="55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0.56796171383351546</v>
      </c>
      <c r="Z12" s="1">
        <f t="shared" si="7"/>
        <v>0.71496951733596248</v>
      </c>
      <c r="AA12" s="1">
        <f t="shared" si="8"/>
        <v>0.43371951733596248</v>
      </c>
    </row>
    <row r="13" spans="1:31" s="1" customFormat="1">
      <c r="A13" s="1">
        <v>29</v>
      </c>
      <c r="B13" s="56">
        <v>1</v>
      </c>
      <c r="C13" s="1" t="s">
        <v>130</v>
      </c>
      <c r="D13" s="1" t="s">
        <v>11</v>
      </c>
      <c r="E13" s="56" t="s">
        <v>12</v>
      </c>
      <c r="F13" s="51">
        <v>1986</v>
      </c>
      <c r="G13" s="51">
        <f t="shared" ca="1" si="0"/>
        <v>31</v>
      </c>
      <c r="H13" s="55">
        <v>1.8</v>
      </c>
      <c r="I13" s="55">
        <v>80</v>
      </c>
      <c r="J13" s="55">
        <f t="shared" si="1"/>
        <v>24.691358024691358</v>
      </c>
      <c r="K13" s="55" t="str">
        <f t="shared" si="2"/>
        <v>normal</v>
      </c>
      <c r="L13" s="56">
        <v>23</v>
      </c>
      <c r="M13" s="56">
        <v>162</v>
      </c>
      <c r="N13" s="56">
        <v>162</v>
      </c>
      <c r="O13" s="56">
        <v>165</v>
      </c>
      <c r="P13" s="55">
        <f t="shared" si="3"/>
        <v>163</v>
      </c>
      <c r="Q13" s="56">
        <v>8</v>
      </c>
      <c r="R13" s="56">
        <v>11</v>
      </c>
      <c r="S13" s="56">
        <v>8</v>
      </c>
      <c r="T13" s="55">
        <f t="shared" si="4"/>
        <v>9</v>
      </c>
      <c r="U13" s="55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0.57881448543542979</v>
      </c>
      <c r="Z13" s="1">
        <f t="shared" si="7"/>
        <v>0.71864282200187135</v>
      </c>
      <c r="AA13" s="1">
        <f t="shared" si="8"/>
        <v>0.40614282200187135</v>
      </c>
    </row>
    <row r="14" spans="1:31" s="1" customFormat="1">
      <c r="A14" s="1">
        <v>30</v>
      </c>
      <c r="B14" s="56">
        <v>28</v>
      </c>
      <c r="C14" s="1" t="s">
        <v>219</v>
      </c>
      <c r="D14" s="1" t="s">
        <v>121</v>
      </c>
      <c r="E14" s="56" t="s">
        <v>10</v>
      </c>
      <c r="F14" s="51">
        <v>1983</v>
      </c>
      <c r="G14" s="52">
        <f t="shared" ca="1" si="0"/>
        <v>34</v>
      </c>
      <c r="H14" s="55">
        <v>1.85</v>
      </c>
      <c r="I14" s="55">
        <v>80</v>
      </c>
      <c r="J14" s="55">
        <f t="shared" si="1"/>
        <v>23.374726077428779</v>
      </c>
      <c r="K14" s="55" t="str">
        <f t="shared" si="2"/>
        <v>normal</v>
      </c>
      <c r="L14" s="56">
        <v>153</v>
      </c>
      <c r="M14" s="56">
        <v>178</v>
      </c>
      <c r="N14" s="56">
        <v>178</v>
      </c>
      <c r="O14" s="56">
        <v>171</v>
      </c>
      <c r="P14" s="55">
        <f t="shared" si="3"/>
        <v>175.66666666666666</v>
      </c>
      <c r="Q14" s="56">
        <v>2</v>
      </c>
      <c r="R14" s="56">
        <v>2</v>
      </c>
      <c r="S14" s="56">
        <v>1</v>
      </c>
      <c r="T14" s="55">
        <f t="shared" si="4"/>
        <v>1.6666666666666667</v>
      </c>
      <c r="U14" s="55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0.57881448543542979</v>
      </c>
      <c r="Z14" s="1">
        <f t="shared" si="7"/>
        <v>0.71864282200187135</v>
      </c>
      <c r="AA14" s="1">
        <f t="shared" si="8"/>
        <v>0.37489282200187135</v>
      </c>
    </row>
    <row r="15" spans="1:31" s="1" customFormat="1">
      <c r="A15" s="1">
        <v>34</v>
      </c>
      <c r="B15" s="56">
        <v>18</v>
      </c>
      <c r="C15" s="1" t="s">
        <v>194</v>
      </c>
      <c r="D15" s="1" t="s">
        <v>94</v>
      </c>
      <c r="E15" s="56" t="s">
        <v>95</v>
      </c>
      <c r="F15" s="51">
        <v>1991</v>
      </c>
      <c r="G15" s="52">
        <f t="shared" ca="1" si="0"/>
        <v>26</v>
      </c>
      <c r="H15" s="55">
        <v>1.91</v>
      </c>
      <c r="I15" s="55">
        <v>80</v>
      </c>
      <c r="J15" s="55">
        <f t="shared" si="1"/>
        <v>21.929223431375238</v>
      </c>
      <c r="K15" s="55" t="str">
        <f t="shared" si="2"/>
        <v>normal</v>
      </c>
      <c r="L15" s="56">
        <v>13</v>
      </c>
      <c r="M15" s="56">
        <v>173</v>
      </c>
      <c r="N15" s="56">
        <v>182</v>
      </c>
      <c r="O15" s="56">
        <v>176</v>
      </c>
      <c r="P15" s="55">
        <f t="shared" si="3"/>
        <v>177</v>
      </c>
      <c r="Q15" s="56">
        <v>2</v>
      </c>
      <c r="R15" s="56">
        <v>16</v>
      </c>
      <c r="S15" s="56">
        <v>6</v>
      </c>
      <c r="T15" s="55">
        <f t="shared" si="4"/>
        <v>8</v>
      </c>
      <c r="U15" s="55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0.57881448543542979</v>
      </c>
      <c r="Z15" s="1">
        <f t="shared" si="7"/>
        <v>0.71864282200187135</v>
      </c>
      <c r="AA15" s="1">
        <f t="shared" si="8"/>
        <v>0.34364282200187135</v>
      </c>
    </row>
    <row r="16" spans="1:31" s="1" customFormat="1">
      <c r="A16" s="1">
        <v>36</v>
      </c>
      <c r="B16" s="56">
        <v>32</v>
      </c>
      <c r="C16" s="1" t="s">
        <v>305</v>
      </c>
      <c r="D16" s="1" t="s">
        <v>306</v>
      </c>
      <c r="E16" s="56" t="s">
        <v>10</v>
      </c>
      <c r="F16" s="56">
        <v>1988</v>
      </c>
      <c r="G16" s="56">
        <f t="shared" ca="1" si="0"/>
        <v>29</v>
      </c>
      <c r="H16" s="56">
        <v>1.88</v>
      </c>
      <c r="I16" s="56">
        <v>80.5</v>
      </c>
      <c r="J16" s="55">
        <f t="shared" si="1"/>
        <v>22.776143051154371</v>
      </c>
      <c r="K16" s="56" t="str">
        <f t="shared" si="2"/>
        <v>normal</v>
      </c>
      <c r="L16" s="56">
        <v>20</v>
      </c>
      <c r="M16" s="56">
        <v>158</v>
      </c>
      <c r="N16" s="56">
        <v>163</v>
      </c>
      <c r="O16" s="56">
        <v>159</v>
      </c>
      <c r="P16" s="55">
        <f t="shared" si="3"/>
        <v>160</v>
      </c>
      <c r="Q16" s="56">
        <v>5</v>
      </c>
      <c r="R16" s="56">
        <v>2</v>
      </c>
      <c r="S16" s="56">
        <v>7</v>
      </c>
      <c r="T16" s="55">
        <f t="shared" si="4"/>
        <v>4.666666666666667</v>
      </c>
      <c r="U16" s="55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0.58484380299204886</v>
      </c>
      <c r="Z16" s="1">
        <f t="shared" si="7"/>
        <v>0.72067362588859907</v>
      </c>
      <c r="AA16" s="1">
        <f t="shared" si="8"/>
        <v>0.31442362588859907</v>
      </c>
    </row>
    <row r="17" spans="1:27" s="1" customFormat="1">
      <c r="A17" s="1">
        <v>43</v>
      </c>
      <c r="B17" s="56">
        <v>23</v>
      </c>
      <c r="C17" s="1" t="s">
        <v>207</v>
      </c>
      <c r="D17" s="1" t="s">
        <v>111</v>
      </c>
      <c r="E17" s="56" t="s">
        <v>2</v>
      </c>
      <c r="F17" s="51">
        <v>1986</v>
      </c>
      <c r="G17" s="52">
        <f t="shared" ca="1" si="0"/>
        <v>31</v>
      </c>
      <c r="H17" s="55">
        <v>1.93</v>
      </c>
      <c r="I17" s="55">
        <v>80.5</v>
      </c>
      <c r="J17" s="55">
        <f t="shared" si="1"/>
        <v>21.611318424655696</v>
      </c>
      <c r="K17" s="55" t="str">
        <f t="shared" si="2"/>
        <v>normal</v>
      </c>
      <c r="L17" s="56">
        <v>16</v>
      </c>
      <c r="M17" s="56">
        <v>164</v>
      </c>
      <c r="N17" s="56">
        <v>172</v>
      </c>
      <c r="O17" s="56">
        <v>173</v>
      </c>
      <c r="P17" s="55">
        <f t="shared" si="3"/>
        <v>169.66666666666666</v>
      </c>
      <c r="Q17" s="56">
        <v>6</v>
      </c>
      <c r="R17" s="56">
        <v>3</v>
      </c>
      <c r="S17" s="56">
        <v>7</v>
      </c>
      <c r="T17" s="55">
        <f t="shared" si="4"/>
        <v>5.333333333333333</v>
      </c>
      <c r="U17" s="55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0.58484380299204886</v>
      </c>
      <c r="Z17" s="1">
        <f t="shared" si="7"/>
        <v>0.72067362588859907</v>
      </c>
      <c r="AA17" s="1">
        <f t="shared" si="8"/>
        <v>0.28317362588859907</v>
      </c>
    </row>
    <row r="18" spans="1:27" s="1" customFormat="1">
      <c r="A18" s="1">
        <v>45</v>
      </c>
      <c r="B18" s="56">
        <v>12</v>
      </c>
      <c r="C18" s="1" t="s">
        <v>161</v>
      </c>
      <c r="D18" s="1" t="s">
        <v>52</v>
      </c>
      <c r="E18" s="56" t="s">
        <v>53</v>
      </c>
      <c r="F18" s="51">
        <v>1985</v>
      </c>
      <c r="G18" s="52">
        <f t="shared" ca="1" si="0"/>
        <v>32</v>
      </c>
      <c r="H18" s="55">
        <v>1.83</v>
      </c>
      <c r="I18" s="55">
        <v>81.400000000000006</v>
      </c>
      <c r="J18" s="55">
        <f t="shared" si="1"/>
        <v>24.306488697781358</v>
      </c>
      <c r="K18" s="55" t="str">
        <f t="shared" si="2"/>
        <v>normal</v>
      </c>
      <c r="L18" s="56">
        <v>3</v>
      </c>
      <c r="M18" s="56">
        <v>165</v>
      </c>
      <c r="N18" s="56">
        <v>176</v>
      </c>
      <c r="O18" s="56">
        <v>168</v>
      </c>
      <c r="P18" s="55">
        <f t="shared" si="3"/>
        <v>169.66666666666666</v>
      </c>
      <c r="Q18" s="56">
        <v>2</v>
      </c>
      <c r="R18" s="56">
        <v>9</v>
      </c>
      <c r="S18" s="56">
        <v>5</v>
      </c>
      <c r="T18" s="55">
        <f t="shared" si="4"/>
        <v>5.333333333333333</v>
      </c>
      <c r="U18" s="55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0.5956965745939633</v>
      </c>
      <c r="Z18" s="1">
        <f t="shared" si="7"/>
        <v>0.72431102652528323</v>
      </c>
      <c r="AA18" s="1">
        <f t="shared" si="8"/>
        <v>0.25556102652528323</v>
      </c>
    </row>
    <row r="19" spans="1:27" s="1" customFormat="1">
      <c r="A19" s="1">
        <v>51</v>
      </c>
      <c r="B19" s="56">
        <v>22</v>
      </c>
      <c r="C19" s="1" t="s">
        <v>206</v>
      </c>
      <c r="D19" s="1" t="s">
        <v>110</v>
      </c>
      <c r="E19" s="56" t="s">
        <v>2</v>
      </c>
      <c r="F19" s="51">
        <v>1994</v>
      </c>
      <c r="G19" s="52">
        <f t="shared" ca="1" si="0"/>
        <v>23</v>
      </c>
      <c r="H19" s="55">
        <v>1.85</v>
      </c>
      <c r="I19" s="55">
        <v>81.400000000000006</v>
      </c>
      <c r="J19" s="55">
        <f t="shared" si="1"/>
        <v>23.783783783783782</v>
      </c>
      <c r="K19" s="55" t="str">
        <f t="shared" si="2"/>
        <v>normal</v>
      </c>
      <c r="L19" s="56">
        <v>17</v>
      </c>
      <c r="M19" s="56">
        <v>174</v>
      </c>
      <c r="N19" s="56">
        <v>176</v>
      </c>
      <c r="O19" s="56">
        <v>176</v>
      </c>
      <c r="P19" s="55">
        <f t="shared" si="3"/>
        <v>175.33333333333334</v>
      </c>
      <c r="Q19" s="56">
        <v>2</v>
      </c>
      <c r="R19" s="56">
        <v>2</v>
      </c>
      <c r="S19" s="56">
        <v>4</v>
      </c>
      <c r="T19" s="55">
        <f t="shared" si="4"/>
        <v>2.6666666666666665</v>
      </c>
      <c r="U19" s="55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0.5956965745939633</v>
      </c>
      <c r="Z19" s="1">
        <f t="shared" si="7"/>
        <v>0.72431102652528323</v>
      </c>
      <c r="AA19" s="1">
        <f t="shared" si="8"/>
        <v>0.22431102652528323</v>
      </c>
    </row>
    <row r="20" spans="1:27" s="1" customFormat="1">
      <c r="A20" s="1">
        <v>54</v>
      </c>
      <c r="B20" s="56">
        <v>5</v>
      </c>
      <c r="C20" s="1" t="s">
        <v>143</v>
      </c>
      <c r="D20" s="1" t="s">
        <v>27</v>
      </c>
      <c r="E20" s="56" t="s">
        <v>28</v>
      </c>
      <c r="F20" s="51">
        <v>1993</v>
      </c>
      <c r="G20" s="52">
        <f t="shared" ca="1" si="0"/>
        <v>24</v>
      </c>
      <c r="H20" s="55">
        <v>1.85</v>
      </c>
      <c r="I20" s="55">
        <v>81.8</v>
      </c>
      <c r="J20" s="55">
        <f t="shared" si="1"/>
        <v>23.900657414170926</v>
      </c>
      <c r="K20" s="55" t="str">
        <f t="shared" si="2"/>
        <v>normal</v>
      </c>
      <c r="L20" s="56">
        <v>7</v>
      </c>
      <c r="M20" s="56">
        <v>171</v>
      </c>
      <c r="N20" s="56">
        <v>171</v>
      </c>
      <c r="O20" s="56">
        <v>170</v>
      </c>
      <c r="P20" s="55">
        <f t="shared" si="3"/>
        <v>170.66666666666666</v>
      </c>
      <c r="Q20" s="56">
        <v>13</v>
      </c>
      <c r="R20" s="56">
        <v>21</v>
      </c>
      <c r="S20" s="56">
        <v>24</v>
      </c>
      <c r="T20" s="55">
        <f t="shared" si="4"/>
        <v>19.333333333333332</v>
      </c>
      <c r="U20" s="55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0.60052002863925835</v>
      </c>
      <c r="Z20" s="1">
        <f t="shared" si="7"/>
        <v>0.72592014154758133</v>
      </c>
      <c r="AA20" s="1">
        <f t="shared" si="8"/>
        <v>0.19467014154758133</v>
      </c>
    </row>
    <row r="21" spans="1:27" s="1" customFormat="1">
      <c r="A21" s="1">
        <v>68</v>
      </c>
      <c r="B21" s="56">
        <v>14</v>
      </c>
      <c r="C21" s="1" t="s">
        <v>170</v>
      </c>
      <c r="D21" s="1" t="s">
        <v>62</v>
      </c>
      <c r="E21" s="56" t="s">
        <v>63</v>
      </c>
      <c r="F21" s="51">
        <v>1996</v>
      </c>
      <c r="G21" s="52">
        <f t="shared" ca="1" si="0"/>
        <v>21</v>
      </c>
      <c r="H21" s="55">
        <v>1.85</v>
      </c>
      <c r="I21" s="55">
        <v>83.2</v>
      </c>
      <c r="J21" s="55">
        <f t="shared" si="1"/>
        <v>24.309715120525929</v>
      </c>
      <c r="K21" s="55" t="str">
        <f t="shared" si="2"/>
        <v>normal</v>
      </c>
      <c r="L21" s="56">
        <v>67</v>
      </c>
      <c r="M21" s="56">
        <v>175</v>
      </c>
      <c r="N21" s="56">
        <v>164</v>
      </c>
      <c r="O21" s="56">
        <v>172</v>
      </c>
      <c r="P21" s="55">
        <f t="shared" si="3"/>
        <v>170.33333333333334</v>
      </c>
      <c r="Q21" s="56">
        <v>8</v>
      </c>
      <c r="R21" s="56">
        <v>4</v>
      </c>
      <c r="S21" s="56">
        <v>14</v>
      </c>
      <c r="T21" s="55">
        <f t="shared" si="4"/>
        <v>8.6666666666666661</v>
      </c>
      <c r="U21" s="55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0.61740211779779186</v>
      </c>
      <c r="Z21" s="1">
        <f t="shared" si="7"/>
        <v>0.73151523725669032</v>
      </c>
      <c r="AA21" s="1">
        <f t="shared" si="8"/>
        <v>0.16901523725669032</v>
      </c>
    </row>
    <row r="22" spans="1:27" s="1" customFormat="1">
      <c r="A22" s="1">
        <v>70</v>
      </c>
      <c r="B22" s="56">
        <v>25</v>
      </c>
      <c r="C22" s="1" t="s">
        <v>212</v>
      </c>
      <c r="D22" s="1" t="s">
        <v>116</v>
      </c>
      <c r="E22" s="56" t="s">
        <v>33</v>
      </c>
      <c r="F22" s="51">
        <v>1985</v>
      </c>
      <c r="G22" s="52">
        <f t="shared" ca="1" si="0"/>
        <v>32</v>
      </c>
      <c r="H22" s="55">
        <v>1.88</v>
      </c>
      <c r="I22" s="55">
        <v>83.2</v>
      </c>
      <c r="J22" s="55">
        <f t="shared" si="1"/>
        <v>23.540063377093709</v>
      </c>
      <c r="K22" s="55" t="str">
        <f t="shared" si="2"/>
        <v>normal</v>
      </c>
      <c r="L22" s="56">
        <v>65</v>
      </c>
      <c r="M22" s="56">
        <v>163</v>
      </c>
      <c r="N22" s="56">
        <v>166</v>
      </c>
      <c r="O22" s="56">
        <v>167</v>
      </c>
      <c r="P22" s="55">
        <f t="shared" si="3"/>
        <v>165.33333333333334</v>
      </c>
      <c r="Q22" s="56">
        <v>7</v>
      </c>
      <c r="R22" s="56">
        <v>5</v>
      </c>
      <c r="S22" s="56">
        <v>2</v>
      </c>
      <c r="T22" s="55">
        <f t="shared" si="4"/>
        <v>4.666666666666667</v>
      </c>
      <c r="U22" s="55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0.61740211779779186</v>
      </c>
      <c r="Z22" s="1">
        <f t="shared" si="7"/>
        <v>0.73151523725669032</v>
      </c>
      <c r="AA22" s="1">
        <f t="shared" si="8"/>
        <v>0.13776523725669032</v>
      </c>
    </row>
    <row r="23" spans="1:27" s="1" customFormat="1">
      <c r="A23" s="1">
        <v>75</v>
      </c>
      <c r="B23" s="56">
        <v>21</v>
      </c>
      <c r="C23" s="1" t="s">
        <v>202</v>
      </c>
      <c r="D23" s="1" t="s">
        <v>105</v>
      </c>
      <c r="E23" s="56" t="s">
        <v>65</v>
      </c>
      <c r="F23" s="51">
        <v>1995</v>
      </c>
      <c r="G23" s="52">
        <f t="shared" ca="1" si="0"/>
        <v>22</v>
      </c>
      <c r="H23" s="55">
        <v>1.88</v>
      </c>
      <c r="I23" s="55">
        <v>83.6</v>
      </c>
      <c r="J23" s="55">
        <f t="shared" si="1"/>
        <v>23.65323675871435</v>
      </c>
      <c r="K23" s="55" t="str">
        <f t="shared" si="2"/>
        <v>normal</v>
      </c>
      <c r="L23" s="56">
        <v>49</v>
      </c>
      <c r="M23" s="56">
        <v>169</v>
      </c>
      <c r="N23" s="56">
        <v>169</v>
      </c>
      <c r="O23" s="56">
        <v>171</v>
      </c>
      <c r="P23" s="55">
        <f t="shared" si="3"/>
        <v>169.66666666666666</v>
      </c>
      <c r="Q23" s="56">
        <v>3</v>
      </c>
      <c r="R23" s="56">
        <v>5</v>
      </c>
      <c r="S23" s="56">
        <v>7</v>
      </c>
      <c r="T23" s="55">
        <f t="shared" si="4"/>
        <v>5</v>
      </c>
      <c r="U23" s="55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0.62222557184308702</v>
      </c>
      <c r="Z23" s="1">
        <f t="shared" si="7"/>
        <v>0.73310322325725497</v>
      </c>
      <c r="AA23" s="1">
        <f t="shared" si="8"/>
        <v>0.10810322325725497</v>
      </c>
    </row>
    <row r="24" spans="1:27" s="1" customFormat="1">
      <c r="A24" s="1">
        <v>76</v>
      </c>
      <c r="B24" s="56">
        <v>15</v>
      </c>
      <c r="C24" s="1" t="s">
        <v>246</v>
      </c>
      <c r="D24" s="1" t="s">
        <v>247</v>
      </c>
      <c r="E24" s="56" t="s">
        <v>65</v>
      </c>
      <c r="F24" s="51">
        <v>1987</v>
      </c>
      <c r="G24" s="52">
        <f t="shared" ca="1" si="0"/>
        <v>30</v>
      </c>
      <c r="H24" s="55">
        <v>1.91</v>
      </c>
      <c r="I24" s="55">
        <v>84.1</v>
      </c>
      <c r="J24" s="55">
        <f t="shared" si="1"/>
        <v>23.053096132233215</v>
      </c>
      <c r="K24" s="55" t="str">
        <f t="shared" si="2"/>
        <v>normal</v>
      </c>
      <c r="L24" s="56">
        <v>1</v>
      </c>
      <c r="M24" s="56">
        <v>166</v>
      </c>
      <c r="N24" s="56">
        <v>162</v>
      </c>
      <c r="O24" s="56">
        <v>160</v>
      </c>
      <c r="P24" s="55">
        <f t="shared" si="3"/>
        <v>162.66666666666666</v>
      </c>
      <c r="Q24" s="56">
        <v>3</v>
      </c>
      <c r="R24" s="56">
        <v>1</v>
      </c>
      <c r="S24" s="56">
        <v>4</v>
      </c>
      <c r="T24" s="55">
        <f t="shared" si="4"/>
        <v>2.6666666666666665</v>
      </c>
      <c r="U24" s="55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0.62825488939970608</v>
      </c>
      <c r="Z24" s="1">
        <f t="shared" si="7"/>
        <v>0.7350815110132618</v>
      </c>
      <c r="AA24" s="1">
        <f t="shared" si="8"/>
        <v>7.8831511013261801E-2</v>
      </c>
    </row>
    <row r="25" spans="1:27" s="1" customFormat="1">
      <c r="A25" s="1">
        <v>80</v>
      </c>
      <c r="B25" s="56">
        <v>30</v>
      </c>
      <c r="C25" s="1" t="s">
        <v>297</v>
      </c>
      <c r="D25" s="1" t="s">
        <v>298</v>
      </c>
      <c r="E25" s="56" t="s">
        <v>10</v>
      </c>
      <c r="F25" s="56">
        <v>1981</v>
      </c>
      <c r="G25" s="56">
        <f t="shared" ca="1" si="0"/>
        <v>36</v>
      </c>
      <c r="H25" s="56">
        <v>1.88</v>
      </c>
      <c r="I25" s="55">
        <v>85</v>
      </c>
      <c r="J25" s="55">
        <f t="shared" si="1"/>
        <v>24.049343594386603</v>
      </c>
      <c r="K25" s="56" t="str">
        <f t="shared" si="2"/>
        <v>normal</v>
      </c>
      <c r="L25" s="56">
        <v>36</v>
      </c>
      <c r="M25" s="56">
        <v>176</v>
      </c>
      <c r="N25" s="56">
        <v>176</v>
      </c>
      <c r="O25" s="56">
        <v>176</v>
      </c>
      <c r="P25" s="55">
        <f t="shared" si="3"/>
        <v>176</v>
      </c>
      <c r="Q25" s="56">
        <v>17</v>
      </c>
      <c r="R25" s="56">
        <v>5</v>
      </c>
      <c r="S25" s="56">
        <v>6</v>
      </c>
      <c r="T25" s="55">
        <f t="shared" si="4"/>
        <v>9.3333333333333339</v>
      </c>
      <c r="U25" s="55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0.63910766100162042</v>
      </c>
      <c r="Z25" s="1">
        <f t="shared" si="7"/>
        <v>0.73862355176690664</v>
      </c>
      <c r="AA25" s="1">
        <f t="shared" si="8"/>
        <v>5.1123551766906639E-2</v>
      </c>
    </row>
    <row r="26" spans="1:27" s="1" customFormat="1">
      <c r="A26" s="1">
        <v>81</v>
      </c>
      <c r="B26" s="56">
        <v>9</v>
      </c>
      <c r="C26" s="1" t="s">
        <v>156</v>
      </c>
      <c r="D26" s="1" t="s">
        <v>45</v>
      </c>
      <c r="E26" s="56" t="s">
        <v>10</v>
      </c>
      <c r="F26" s="51">
        <v>1986</v>
      </c>
      <c r="G26" s="52">
        <f t="shared" ca="1" si="0"/>
        <v>31</v>
      </c>
      <c r="H26" s="55">
        <v>1.85</v>
      </c>
      <c r="I26" s="55">
        <v>85.5</v>
      </c>
      <c r="J26" s="55">
        <f t="shared" si="1"/>
        <v>24.981738495252007</v>
      </c>
      <c r="K26" s="55" t="str">
        <f t="shared" si="2"/>
        <v>normal</v>
      </c>
      <c r="L26" s="56">
        <v>4</v>
      </c>
      <c r="M26" s="56">
        <v>173</v>
      </c>
      <c r="N26" s="56">
        <v>173</v>
      </c>
      <c r="O26" s="56">
        <v>173</v>
      </c>
      <c r="P26" s="55">
        <f t="shared" si="3"/>
        <v>173</v>
      </c>
      <c r="Q26" s="56">
        <v>2</v>
      </c>
      <c r="R26" s="56">
        <v>6</v>
      </c>
      <c r="S26" s="56">
        <v>4</v>
      </c>
      <c r="T26" s="55">
        <f t="shared" si="4"/>
        <v>4</v>
      </c>
      <c r="U26" s="55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0.64513697855823948</v>
      </c>
      <c r="Z26" s="1">
        <f t="shared" si="7"/>
        <v>0.74058078893267332</v>
      </c>
      <c r="AA26" s="1">
        <f t="shared" si="8"/>
        <v>2.1830788932673317E-2</v>
      </c>
    </row>
    <row r="27" spans="1:27" s="1" customFormat="1">
      <c r="A27" s="1">
        <v>85</v>
      </c>
      <c r="B27" s="56">
        <v>31</v>
      </c>
      <c r="C27" s="1" t="s">
        <v>301</v>
      </c>
      <c r="D27" s="1" t="s">
        <v>302</v>
      </c>
      <c r="E27" s="56" t="s">
        <v>7</v>
      </c>
      <c r="F27" s="56">
        <v>1989</v>
      </c>
      <c r="G27" s="56">
        <f t="shared" ca="1" si="0"/>
        <v>28</v>
      </c>
      <c r="H27" s="55">
        <v>1.88</v>
      </c>
      <c r="I27" s="56">
        <v>86.4</v>
      </c>
      <c r="J27" s="55">
        <f t="shared" si="1"/>
        <v>24.445450430058852</v>
      </c>
      <c r="K27" s="56" t="str">
        <f t="shared" si="2"/>
        <v>normal</v>
      </c>
      <c r="L27" s="56">
        <v>26</v>
      </c>
      <c r="M27" s="56">
        <v>168</v>
      </c>
      <c r="N27" s="56">
        <v>174</v>
      </c>
      <c r="O27" s="56">
        <v>169</v>
      </c>
      <c r="P27" s="55">
        <f t="shared" si="3"/>
        <v>170.33333333333334</v>
      </c>
      <c r="Q27" s="56">
        <v>0</v>
      </c>
      <c r="R27" s="56">
        <v>5</v>
      </c>
      <c r="S27" s="56">
        <v>2</v>
      </c>
      <c r="T27" s="55">
        <f t="shared" si="4"/>
        <v>2.3333333333333335</v>
      </c>
      <c r="U27" s="55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0.65598975016015382</v>
      </c>
      <c r="Z27" s="1">
        <f t="shared" si="7"/>
        <v>0.74408464040895506</v>
      </c>
      <c r="AA27" s="1">
        <f t="shared" si="8"/>
        <v>5.9153595910449441E-3</v>
      </c>
    </row>
    <row r="28" spans="1:27" s="1" customFormat="1">
      <c r="A28" s="1">
        <v>86</v>
      </c>
      <c r="B28" s="56">
        <v>24</v>
      </c>
      <c r="C28" s="1" t="s">
        <v>211</v>
      </c>
      <c r="D28" s="1" t="s">
        <v>115</v>
      </c>
      <c r="E28" s="56" t="s">
        <v>10</v>
      </c>
      <c r="F28" s="51">
        <v>1983</v>
      </c>
      <c r="G28" s="52">
        <f t="shared" ca="1" si="0"/>
        <v>34</v>
      </c>
      <c r="H28" s="55">
        <v>1.85</v>
      </c>
      <c r="I28" s="55">
        <v>87.3</v>
      </c>
      <c r="J28" s="55">
        <f t="shared" si="1"/>
        <v>25.507669831994153</v>
      </c>
      <c r="K28" s="55" t="str">
        <f t="shared" si="2"/>
        <v>overweight</v>
      </c>
      <c r="L28" s="56">
        <v>37</v>
      </c>
      <c r="M28" s="56">
        <v>158</v>
      </c>
      <c r="N28" s="56">
        <v>159</v>
      </c>
      <c r="O28" s="56">
        <v>157</v>
      </c>
      <c r="P28" s="55">
        <f t="shared" si="3"/>
        <v>158</v>
      </c>
      <c r="Q28" s="56">
        <v>4</v>
      </c>
      <c r="R28" s="56">
        <v>8</v>
      </c>
      <c r="S28" s="56">
        <v>0</v>
      </c>
      <c r="T28" s="55">
        <f t="shared" si="4"/>
        <v>4</v>
      </c>
      <c r="U28" s="55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0.66684252176206804</v>
      </c>
      <c r="Z28" s="1">
        <f t="shared" si="7"/>
        <v>0.74756363571942508</v>
      </c>
      <c r="AA28" s="1">
        <f t="shared" si="8"/>
        <v>3.3686364280574921E-2</v>
      </c>
    </row>
    <row r="29" spans="1:27" s="1" customFormat="1">
      <c r="A29" s="1">
        <v>90</v>
      </c>
      <c r="B29" s="56">
        <v>27</v>
      </c>
      <c r="C29" s="1" t="s">
        <v>218</v>
      </c>
      <c r="D29" s="1" t="s">
        <v>120</v>
      </c>
      <c r="E29" s="56" t="s">
        <v>1</v>
      </c>
      <c r="F29" s="51">
        <v>1996</v>
      </c>
      <c r="G29" s="52">
        <f t="shared" ca="1" si="0"/>
        <v>21</v>
      </c>
      <c r="H29" s="55">
        <v>1.98</v>
      </c>
      <c r="I29" s="55">
        <v>88.2</v>
      </c>
      <c r="J29" s="55">
        <f t="shared" si="1"/>
        <v>22.497704315886136</v>
      </c>
      <c r="K29" s="55" t="str">
        <f t="shared" si="2"/>
        <v>normal</v>
      </c>
      <c r="L29" s="56">
        <v>53</v>
      </c>
      <c r="M29" s="56">
        <v>177</v>
      </c>
      <c r="N29" s="56">
        <v>176</v>
      </c>
      <c r="O29" s="56">
        <v>179</v>
      </c>
      <c r="P29" s="55">
        <f t="shared" si="3"/>
        <v>177.33333333333334</v>
      </c>
      <c r="Q29" s="56">
        <v>9</v>
      </c>
      <c r="R29" s="56">
        <v>15</v>
      </c>
      <c r="S29" s="56">
        <v>0</v>
      </c>
      <c r="T29" s="55">
        <f t="shared" si="4"/>
        <v>8</v>
      </c>
      <c r="U29" s="55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0.67769529336398249</v>
      </c>
      <c r="Z29" s="1">
        <f t="shared" si="7"/>
        <v>0.75101754436213009</v>
      </c>
      <c r="AA29" s="1">
        <f t="shared" si="8"/>
        <v>6.1482455637869915E-2</v>
      </c>
    </row>
    <row r="30" spans="1:27" s="1" customFormat="1">
      <c r="A30" s="1">
        <v>92</v>
      </c>
      <c r="B30" s="56">
        <v>10</v>
      </c>
      <c r="C30" s="1" t="s">
        <v>243</v>
      </c>
      <c r="D30" s="1" t="s">
        <v>46</v>
      </c>
      <c r="E30" s="56" t="s">
        <v>9</v>
      </c>
      <c r="F30" s="51">
        <v>1988</v>
      </c>
      <c r="G30" s="52">
        <f t="shared" ca="1" si="0"/>
        <v>29</v>
      </c>
      <c r="H30" s="55">
        <v>1.98</v>
      </c>
      <c r="I30" s="55">
        <v>89.1</v>
      </c>
      <c r="J30" s="55">
        <f t="shared" si="1"/>
        <v>22.727272727272727</v>
      </c>
      <c r="K30" s="55" t="str">
        <f t="shared" si="2"/>
        <v>normal</v>
      </c>
      <c r="L30" s="56">
        <v>8</v>
      </c>
      <c r="M30" s="56">
        <v>179</v>
      </c>
      <c r="N30" s="56">
        <v>177</v>
      </c>
      <c r="O30" s="56">
        <v>174</v>
      </c>
      <c r="P30" s="55">
        <f t="shared" si="3"/>
        <v>176.66666666666666</v>
      </c>
      <c r="Q30" s="56">
        <v>8</v>
      </c>
      <c r="R30" s="56">
        <v>12</v>
      </c>
      <c r="S30" s="56">
        <v>8</v>
      </c>
      <c r="T30" s="55">
        <f t="shared" si="4"/>
        <v>9.3333333333333339</v>
      </c>
      <c r="U30" s="55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0.6885480649658966</v>
      </c>
      <c r="Z30" s="1">
        <f t="shared" si="7"/>
        <v>0.75444614338507909</v>
      </c>
      <c r="AA30" s="1">
        <f t="shared" si="8"/>
        <v>8.9303856614920907E-2</v>
      </c>
    </row>
    <row r="31" spans="1:27" s="1" customFormat="1">
      <c r="A31" s="1">
        <v>93</v>
      </c>
      <c r="B31" s="56">
        <v>17</v>
      </c>
      <c r="C31" s="1" t="s">
        <v>180</v>
      </c>
      <c r="D31" s="1" t="s">
        <v>55</v>
      </c>
      <c r="E31" s="56" t="s">
        <v>56</v>
      </c>
      <c r="F31" s="51">
        <v>1986</v>
      </c>
      <c r="G31" s="52">
        <f t="shared" ca="1" si="0"/>
        <v>31</v>
      </c>
      <c r="H31" s="55">
        <v>2.0299999999999998</v>
      </c>
      <c r="I31" s="55">
        <v>89.1</v>
      </c>
      <c r="J31" s="55">
        <f t="shared" si="1"/>
        <v>21.621490451115051</v>
      </c>
      <c r="K31" s="55" t="str">
        <f t="shared" si="2"/>
        <v>normal</v>
      </c>
      <c r="L31" s="56">
        <v>56</v>
      </c>
      <c r="M31" s="56">
        <v>182</v>
      </c>
      <c r="N31" s="56">
        <v>190</v>
      </c>
      <c r="O31" s="56">
        <v>190</v>
      </c>
      <c r="P31" s="55">
        <f t="shared" si="3"/>
        <v>187.33333333333334</v>
      </c>
      <c r="Q31" s="56">
        <v>7</v>
      </c>
      <c r="R31" s="56">
        <v>7</v>
      </c>
      <c r="S31" s="56">
        <v>1</v>
      </c>
      <c r="T31" s="55">
        <f t="shared" si="4"/>
        <v>5</v>
      </c>
      <c r="U31" s="55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0.6885480649658966</v>
      </c>
      <c r="Z31" s="1">
        <f t="shared" si="7"/>
        <v>0.75444614338507909</v>
      </c>
      <c r="AA31" s="1">
        <f t="shared" si="8"/>
        <v>0.12055385661492091</v>
      </c>
    </row>
    <row r="32" spans="1:27" s="1" customFormat="1">
      <c r="B32" s="56">
        <v>2</v>
      </c>
      <c r="C32" s="1" t="s">
        <v>133</v>
      </c>
      <c r="D32" s="1" t="s">
        <v>15</v>
      </c>
      <c r="E32" s="56" t="s">
        <v>8</v>
      </c>
      <c r="F32" s="51">
        <v>1993</v>
      </c>
      <c r="G32" s="52">
        <f t="shared" ca="1" si="0"/>
        <v>24</v>
      </c>
      <c r="H32" s="55">
        <v>1.98</v>
      </c>
      <c r="I32" s="55">
        <v>92.3</v>
      </c>
      <c r="J32" s="55">
        <f t="shared" si="1"/>
        <v>23.543515967758392</v>
      </c>
      <c r="K32" s="55" t="str">
        <f t="shared" si="2"/>
        <v>normal</v>
      </c>
      <c r="L32" s="56">
        <v>57</v>
      </c>
      <c r="M32" s="56">
        <v>179</v>
      </c>
      <c r="N32" s="56">
        <v>179</v>
      </c>
      <c r="O32" s="56">
        <v>176</v>
      </c>
      <c r="P32" s="55">
        <f t="shared" si="3"/>
        <v>178</v>
      </c>
      <c r="Q32" s="56">
        <v>31</v>
      </c>
      <c r="R32" s="56">
        <v>21</v>
      </c>
      <c r="S32" s="56">
        <v>14</v>
      </c>
      <c r="T32" s="55">
        <f t="shared" si="4"/>
        <v>22</v>
      </c>
      <c r="U32" s="55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0.72713569732825867</v>
      </c>
      <c r="Z32" s="1">
        <f t="shared" si="7"/>
        <v>0.76642858363797373</v>
      </c>
      <c r="AA32" s="1">
        <f t="shared" si="8"/>
        <v>0.13982141636202627</v>
      </c>
    </row>
    <row r="33" spans="2:27" s="1" customFormat="1">
      <c r="B33" s="56">
        <v>6</v>
      </c>
      <c r="C33" s="1" t="s">
        <v>146</v>
      </c>
      <c r="D33" s="1" t="s">
        <v>32</v>
      </c>
      <c r="E33" s="56" t="s">
        <v>33</v>
      </c>
      <c r="F33" s="51">
        <v>1988</v>
      </c>
      <c r="G33" s="52">
        <f t="shared" ca="1" si="0"/>
        <v>29</v>
      </c>
      <c r="H33" s="55">
        <v>1.98</v>
      </c>
      <c r="I33" s="55">
        <v>97.3</v>
      </c>
      <c r="J33" s="55">
        <f t="shared" si="1"/>
        <v>24.818896031017243</v>
      </c>
      <c r="K33" s="55" t="str">
        <f t="shared" si="2"/>
        <v>normal</v>
      </c>
      <c r="L33" s="56">
        <v>30</v>
      </c>
      <c r="M33" s="56">
        <v>184</v>
      </c>
      <c r="N33" s="56">
        <v>175</v>
      </c>
      <c r="O33" s="56">
        <v>177</v>
      </c>
      <c r="P33" s="55">
        <f t="shared" si="3"/>
        <v>178.66666666666666</v>
      </c>
      <c r="Q33" s="56">
        <v>14</v>
      </c>
      <c r="R33" s="56">
        <v>11</v>
      </c>
      <c r="S33" s="56">
        <v>1</v>
      </c>
      <c r="T33" s="55">
        <f t="shared" si="4"/>
        <v>8.6666666666666661</v>
      </c>
      <c r="U33" s="55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0.78742887289444929</v>
      </c>
      <c r="Z33" s="1">
        <f t="shared" si="7"/>
        <v>0.78448457482844924</v>
      </c>
      <c r="AA33" s="1">
        <f t="shared" si="8"/>
        <v>0.15301542517155076</v>
      </c>
    </row>
    <row r="34" spans="2:27" s="1" customFormat="1">
      <c r="B34" s="56">
        <v>8</v>
      </c>
      <c r="C34" s="1" t="s">
        <v>152</v>
      </c>
      <c r="D34" s="1" t="s">
        <v>42</v>
      </c>
      <c r="E34" s="56" t="s">
        <v>43</v>
      </c>
      <c r="F34" s="51">
        <v>1990</v>
      </c>
      <c r="G34" s="52">
        <f t="shared" ca="1" si="0"/>
        <v>27</v>
      </c>
      <c r="H34" s="55">
        <v>1.96</v>
      </c>
      <c r="I34" s="55">
        <v>98.2</v>
      </c>
      <c r="J34" s="55">
        <f t="shared" si="1"/>
        <v>25.562265722615578</v>
      </c>
      <c r="K34" s="55" t="str">
        <f t="shared" si="2"/>
        <v>overweight</v>
      </c>
      <c r="L34" s="56">
        <v>6</v>
      </c>
      <c r="M34" s="56">
        <v>187</v>
      </c>
      <c r="N34" s="56">
        <v>187</v>
      </c>
      <c r="O34" s="56">
        <v>193</v>
      </c>
      <c r="P34" s="55">
        <f t="shared" si="3"/>
        <v>189</v>
      </c>
      <c r="Q34" s="56">
        <v>13</v>
      </c>
      <c r="R34" s="56">
        <v>12</v>
      </c>
      <c r="S34" s="56">
        <v>5</v>
      </c>
      <c r="T34" s="55">
        <f t="shared" si="4"/>
        <v>10</v>
      </c>
      <c r="U34" s="55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0.79828164449636363</v>
      </c>
      <c r="Z34" s="1">
        <f t="shared" si="7"/>
        <v>0.78764646627676149</v>
      </c>
      <c r="AA34" s="1">
        <f t="shared" si="8"/>
        <v>0.18110353372323851</v>
      </c>
    </row>
    <row r="35" spans="2:27" s="1" customFormat="1">
      <c r="B35" s="56">
        <v>29</v>
      </c>
      <c r="C35" s="1" t="s">
        <v>290</v>
      </c>
      <c r="D35" s="1" t="s">
        <v>96</v>
      </c>
      <c r="E35" s="56" t="s">
        <v>7</v>
      </c>
      <c r="F35" s="56">
        <v>1985</v>
      </c>
      <c r="G35" s="56">
        <f t="shared" ca="1" si="0"/>
        <v>32</v>
      </c>
      <c r="H35" s="56">
        <v>2.08</v>
      </c>
      <c r="I35" s="56">
        <v>108.2</v>
      </c>
      <c r="J35" s="55">
        <f t="shared" si="1"/>
        <v>25.009245562130175</v>
      </c>
      <c r="K35" s="56" t="str">
        <f t="shared" si="2"/>
        <v>overweight</v>
      </c>
      <c r="L35" s="56">
        <v>22</v>
      </c>
      <c r="M35" s="56">
        <v>193</v>
      </c>
      <c r="N35" s="56">
        <v>182</v>
      </c>
      <c r="O35" s="56">
        <v>187</v>
      </c>
      <c r="P35" s="55">
        <f t="shared" si="3"/>
        <v>187.33333333333334</v>
      </c>
      <c r="Q35" s="56">
        <v>4</v>
      </c>
      <c r="R35" s="56">
        <v>8</v>
      </c>
      <c r="S35" s="56">
        <v>2</v>
      </c>
      <c r="T35" s="55">
        <f t="shared" si="4"/>
        <v>4.666666666666667</v>
      </c>
      <c r="U35" s="55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0.91886799562874488</v>
      </c>
      <c r="Z35" s="1">
        <f t="shared" si="7"/>
        <v>0.82091768914248631</v>
      </c>
      <c r="AA35" s="1">
        <f t="shared" si="8"/>
        <v>0.17908231085751369</v>
      </c>
    </row>
    <row r="37" spans="2:27">
      <c r="F37" s="53" t="s">
        <v>309</v>
      </c>
      <c r="G37" s="12">
        <f ca="1">SUM(G4:G35)</f>
        <v>908</v>
      </c>
      <c r="H37" s="12">
        <f>SUM(H4:H35)</f>
        <v>60.220000000000006</v>
      </c>
      <c r="I37" s="12">
        <f>SUM(I4:I35)</f>
        <v>2653.7</v>
      </c>
      <c r="J37" s="12">
        <f>SUM(J4:J35)</f>
        <v>747.81734849878683</v>
      </c>
      <c r="P37" s="12">
        <f>SUM(P4:P35)</f>
        <v>5439.9999999999991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1.8818750000000002</v>
      </c>
      <c r="I38" s="12">
        <f t="shared" si="10"/>
        <v>82.928124999999994</v>
      </c>
      <c r="J38" s="12">
        <f t="shared" si="10"/>
        <v>23.369292140587088</v>
      </c>
      <c r="P38" s="5">
        <f t="shared" ref="P38" si="11">P37/32</f>
        <v>169.99999999999997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COUNT(I4:I35)</f>
        <v>32</v>
      </c>
    </row>
    <row r="44" spans="2:27">
      <c r="K44" s="7" t="s">
        <v>311</v>
      </c>
      <c r="L44" s="19" t="e">
        <f>AVERAGE(B44:B75)</f>
        <v>#DIV/0!</v>
      </c>
      <c r="M44" s="20">
        <f>AVERAGE(I4:I35)</f>
        <v>82.928124999999994</v>
      </c>
    </row>
    <row r="45" spans="2:27">
      <c r="K45" s="7" t="s">
        <v>328</v>
      </c>
      <c r="L45" s="7" t="e">
        <f>STDEV(B44:B75)</f>
        <v>#DIV/0!</v>
      </c>
      <c r="M45" s="20">
        <f>STDEV(I4:I35)</f>
        <v>8.5082970653130143</v>
      </c>
    </row>
    <row r="46" spans="2:27">
      <c r="K46" s="7" t="s">
        <v>332</v>
      </c>
      <c r="L46" s="7">
        <f ca="1">MAX(M44:M75)</f>
        <v>82.928124999999994</v>
      </c>
      <c r="M46" s="20">
        <f>MAX(AA4:AA35)</f>
        <v>0.61940231783541733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I4:I35"/>
  </sortState>
  <mergeCells count="3">
    <mergeCell ref="T2:T3"/>
    <mergeCell ref="AD9:AE9"/>
    <mergeCell ref="K48:M48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48"/>
  <sheetViews>
    <sheetView tabSelected="1" zoomScale="80" zoomScaleNormal="80" workbookViewId="0">
      <pane xSplit="2" ySplit="4" topLeftCell="C5" activePane="bottomRight" state="frozenSplit"/>
      <selection pane="topRight" activeCell="E1" sqref="E1"/>
      <selection pane="bottomLeft" activeCell="A4" sqref="A4"/>
      <selection pane="bottomRight" activeCell="B1" sqref="B1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66"/>
    <col min="7" max="7" width="7.140625" style="66" bestFit="1" customWidth="1"/>
    <col min="8" max="8" width="11" style="66" customWidth="1"/>
    <col min="9" max="9" width="10.42578125" style="66" customWidth="1"/>
    <col min="10" max="10" width="12.42578125" style="66" bestFit="1" customWidth="1"/>
    <col min="11" max="11" width="17.7109375" style="66" bestFit="1" customWidth="1"/>
    <col min="12" max="12" width="9.140625" hidden="1" customWidth="1"/>
    <col min="13" max="14" width="12.42578125" hidden="1" customWidth="1"/>
    <col min="15" max="16" width="12.42578125" style="66" hidden="1" customWidth="1"/>
    <col min="17" max="19" width="0" style="66" hidden="1" customWidth="1"/>
    <col min="20" max="20" width="9.28515625" style="66" hidden="1" customWidth="1"/>
  </cols>
  <sheetData>
    <row r="1" spans="1:20" ht="27">
      <c r="B1" s="110" t="s">
        <v>342</v>
      </c>
    </row>
    <row r="2" spans="1:20" s="7" customFormat="1" ht="27" thickBot="1">
      <c r="B2" s="67" t="s">
        <v>341</v>
      </c>
      <c r="E2" s="65"/>
      <c r="F2" s="65"/>
      <c r="G2" s="65"/>
      <c r="H2" s="65"/>
      <c r="I2" s="65"/>
      <c r="J2" s="65"/>
      <c r="K2" s="65"/>
      <c r="O2" s="65"/>
      <c r="P2" s="65"/>
      <c r="Q2" s="65"/>
      <c r="R2" s="65"/>
      <c r="S2" s="65"/>
      <c r="T2" s="65"/>
    </row>
    <row r="3" spans="1:20" s="64" customFormat="1" ht="46.5" customHeight="1">
      <c r="B3" s="85" t="s">
        <v>234</v>
      </c>
      <c r="C3" s="87" t="s">
        <v>231</v>
      </c>
      <c r="D3" s="87"/>
      <c r="E3" s="87" t="s">
        <v>232</v>
      </c>
      <c r="F3" s="87" t="s">
        <v>235</v>
      </c>
      <c r="G3" s="69" t="s">
        <v>224</v>
      </c>
      <c r="H3" s="69" t="s">
        <v>237</v>
      </c>
      <c r="I3" s="69" t="s">
        <v>236</v>
      </c>
      <c r="J3" s="69" t="s">
        <v>225</v>
      </c>
      <c r="K3" s="89" t="s">
        <v>238</v>
      </c>
      <c r="L3" s="104" t="s">
        <v>240</v>
      </c>
      <c r="M3" s="69" t="s">
        <v>340</v>
      </c>
      <c r="N3" s="69" t="s">
        <v>340</v>
      </c>
      <c r="O3" s="69" t="s">
        <v>340</v>
      </c>
      <c r="P3" s="89" t="s">
        <v>283</v>
      </c>
      <c r="Q3" s="64" t="s">
        <v>129</v>
      </c>
      <c r="R3" s="64" t="s">
        <v>129</v>
      </c>
      <c r="S3" s="64" t="s">
        <v>129</v>
      </c>
      <c r="T3" s="84" t="s">
        <v>307</v>
      </c>
    </row>
    <row r="4" spans="1:20" s="64" customFormat="1">
      <c r="B4" s="86"/>
      <c r="C4" s="88"/>
      <c r="D4" s="88"/>
      <c r="E4" s="88"/>
      <c r="F4" s="88"/>
      <c r="G4" s="70"/>
      <c r="H4" s="70" t="s">
        <v>227</v>
      </c>
      <c r="I4" s="70" t="s">
        <v>228</v>
      </c>
      <c r="J4" s="70" t="s">
        <v>229</v>
      </c>
      <c r="K4" s="90"/>
      <c r="L4" s="105" t="s">
        <v>249</v>
      </c>
      <c r="M4" s="70" t="s">
        <v>288</v>
      </c>
      <c r="N4" s="70" t="s">
        <v>289</v>
      </c>
      <c r="O4" s="70" t="s">
        <v>286</v>
      </c>
      <c r="P4" s="90"/>
      <c r="Q4" s="64" t="s">
        <v>288</v>
      </c>
      <c r="R4" s="64" t="s">
        <v>289</v>
      </c>
      <c r="S4" s="64" t="s">
        <v>287</v>
      </c>
      <c r="T4" s="84"/>
    </row>
    <row r="5" spans="1:20" s="7" customFormat="1">
      <c r="A5" s="7">
        <v>1</v>
      </c>
      <c r="B5" s="71">
        <v>1</v>
      </c>
      <c r="C5" s="72" t="s">
        <v>130</v>
      </c>
      <c r="D5" s="72" t="s">
        <v>11</v>
      </c>
      <c r="E5" s="73" t="s">
        <v>12</v>
      </c>
      <c r="F5" s="74">
        <v>1986</v>
      </c>
      <c r="G5" s="74">
        <f ca="1">YEAR(TODAY())-F5</f>
        <v>31</v>
      </c>
      <c r="H5" s="75">
        <v>1.8</v>
      </c>
      <c r="I5" s="75">
        <v>80</v>
      </c>
      <c r="J5" s="75">
        <f t="shared" ref="J5:J36" si="0">I5/(H5^2)</f>
        <v>24.691358024691358</v>
      </c>
      <c r="K5" s="76" t="str">
        <f>IF(J5&lt;19,"skinny",IF(J5&lt;25,"normal",IF(J5&lt;30,"overweight",IF(J5&lt;35,"obesity level I",IF(J5&lt;40,"obesity level II","obesity level III")))))</f>
        <v>normal</v>
      </c>
      <c r="L5" s="106">
        <v>23</v>
      </c>
      <c r="M5" s="73">
        <v>162</v>
      </c>
      <c r="N5" s="73">
        <v>162</v>
      </c>
      <c r="O5" s="73">
        <v>165</v>
      </c>
      <c r="P5" s="76">
        <f>SUM(M5:O5)/3</f>
        <v>163</v>
      </c>
      <c r="Q5" s="65">
        <v>7</v>
      </c>
      <c r="R5" s="65">
        <v>2</v>
      </c>
      <c r="S5" s="65">
        <v>0</v>
      </c>
      <c r="T5" s="68">
        <f>SUM(Q5:S5)/3</f>
        <v>3</v>
      </c>
    </row>
    <row r="6" spans="1:20" s="7" customFormat="1">
      <c r="A6" s="7">
        <v>4</v>
      </c>
      <c r="B6" s="71">
        <v>2</v>
      </c>
      <c r="C6" s="72" t="s">
        <v>133</v>
      </c>
      <c r="D6" s="72" t="s">
        <v>15</v>
      </c>
      <c r="E6" s="73" t="s">
        <v>8</v>
      </c>
      <c r="F6" s="74">
        <v>1993</v>
      </c>
      <c r="G6" s="77">
        <f t="shared" ref="G6:G36" ca="1" si="1">YEAR(TODAY())-F6</f>
        <v>24</v>
      </c>
      <c r="H6" s="75">
        <v>1.98</v>
      </c>
      <c r="I6" s="75">
        <v>92.3</v>
      </c>
      <c r="J6" s="75">
        <f t="shared" si="0"/>
        <v>23.543515967758392</v>
      </c>
      <c r="K6" s="76" t="str">
        <f t="shared" ref="K6:K36" si="2">IF(J6&lt;19,"skinny",IF(J6&lt;25,"normal",IF(J6&lt;30,"overweight",IF(J6&lt;35,"obesity level I",IF(J6&lt;40,"obesity level II","obesity level III")))))</f>
        <v>normal</v>
      </c>
      <c r="L6" s="106">
        <v>57</v>
      </c>
      <c r="M6" s="73">
        <v>179</v>
      </c>
      <c r="N6" s="73">
        <v>179</v>
      </c>
      <c r="O6" s="73">
        <v>176</v>
      </c>
      <c r="P6" s="76">
        <f t="shared" ref="P6:P36" si="3">SUM(M6:O6)/3</f>
        <v>178</v>
      </c>
      <c r="Q6" s="65">
        <v>13</v>
      </c>
      <c r="R6" s="65">
        <v>13</v>
      </c>
      <c r="S6" s="65">
        <v>5</v>
      </c>
      <c r="T6" s="68">
        <f t="shared" ref="T6:T36" si="4">SUM(Q6:S6)/3</f>
        <v>10.333333333333334</v>
      </c>
    </row>
    <row r="7" spans="1:20" s="7" customFormat="1">
      <c r="A7" s="7">
        <v>11</v>
      </c>
      <c r="B7" s="71">
        <v>3</v>
      </c>
      <c r="C7" s="72" t="s">
        <v>140</v>
      </c>
      <c r="D7" s="72" t="s">
        <v>23</v>
      </c>
      <c r="E7" s="73" t="s">
        <v>24</v>
      </c>
      <c r="F7" s="74">
        <v>1987</v>
      </c>
      <c r="G7" s="77">
        <f t="shared" ca="1" si="1"/>
        <v>30</v>
      </c>
      <c r="H7" s="75">
        <v>1.78</v>
      </c>
      <c r="I7" s="75">
        <v>74.099999999999994</v>
      </c>
      <c r="J7" s="75">
        <f t="shared" si="0"/>
        <v>23.387198586037115</v>
      </c>
      <c r="K7" s="76" t="str">
        <f t="shared" si="2"/>
        <v>normal</v>
      </c>
      <c r="L7" s="106">
        <v>29</v>
      </c>
      <c r="M7" s="73">
        <v>158</v>
      </c>
      <c r="N7" s="73">
        <v>160</v>
      </c>
      <c r="O7" s="73">
        <v>161</v>
      </c>
      <c r="P7" s="76">
        <f t="shared" si="3"/>
        <v>159.66666666666666</v>
      </c>
      <c r="Q7" s="65">
        <v>3</v>
      </c>
      <c r="R7" s="65">
        <v>5</v>
      </c>
      <c r="S7" s="65">
        <v>0</v>
      </c>
      <c r="T7" s="68">
        <f t="shared" si="4"/>
        <v>2.6666666666666665</v>
      </c>
    </row>
    <row r="8" spans="1:20" s="7" customFormat="1">
      <c r="A8" s="7">
        <v>13</v>
      </c>
      <c r="B8" s="71">
        <v>4</v>
      </c>
      <c r="C8" s="72" t="s">
        <v>142</v>
      </c>
      <c r="D8" s="72" t="s">
        <v>26</v>
      </c>
      <c r="E8" s="73" t="s">
        <v>10</v>
      </c>
      <c r="F8" s="74">
        <v>1988</v>
      </c>
      <c r="G8" s="77">
        <f t="shared" ca="1" si="1"/>
        <v>29</v>
      </c>
      <c r="H8" s="75">
        <v>1.83</v>
      </c>
      <c r="I8" s="75">
        <v>76.400000000000006</v>
      </c>
      <c r="J8" s="75">
        <f t="shared" si="0"/>
        <v>22.813461136492577</v>
      </c>
      <c r="K8" s="76" t="str">
        <f t="shared" si="2"/>
        <v>normal</v>
      </c>
      <c r="L8" s="106">
        <v>18</v>
      </c>
      <c r="M8" s="73">
        <v>154</v>
      </c>
      <c r="N8" s="73">
        <v>154</v>
      </c>
      <c r="O8" s="73">
        <v>156</v>
      </c>
      <c r="P8" s="76">
        <f t="shared" si="3"/>
        <v>154.66666666666666</v>
      </c>
      <c r="Q8" s="65">
        <v>3</v>
      </c>
      <c r="R8" s="65">
        <v>3</v>
      </c>
      <c r="S8" s="65">
        <v>4</v>
      </c>
      <c r="T8" s="68">
        <f t="shared" si="4"/>
        <v>3.3333333333333335</v>
      </c>
    </row>
    <row r="9" spans="1:20" s="7" customFormat="1">
      <c r="A9" s="7">
        <v>14</v>
      </c>
      <c r="B9" s="71">
        <v>5</v>
      </c>
      <c r="C9" s="72" t="s">
        <v>143</v>
      </c>
      <c r="D9" s="72" t="s">
        <v>27</v>
      </c>
      <c r="E9" s="73" t="s">
        <v>28</v>
      </c>
      <c r="F9" s="74">
        <v>1993</v>
      </c>
      <c r="G9" s="77">
        <f t="shared" ca="1" si="1"/>
        <v>24</v>
      </c>
      <c r="H9" s="75">
        <v>1.85</v>
      </c>
      <c r="I9" s="75">
        <v>81.8</v>
      </c>
      <c r="J9" s="75">
        <f t="shared" si="0"/>
        <v>23.900657414170926</v>
      </c>
      <c r="K9" s="76" t="str">
        <f t="shared" si="2"/>
        <v>normal</v>
      </c>
      <c r="L9" s="106">
        <v>7</v>
      </c>
      <c r="M9" s="73">
        <v>171</v>
      </c>
      <c r="N9" s="73">
        <v>171</v>
      </c>
      <c r="O9" s="73">
        <v>170</v>
      </c>
      <c r="P9" s="76">
        <f t="shared" si="3"/>
        <v>170.66666666666666</v>
      </c>
      <c r="Q9" s="65">
        <v>8</v>
      </c>
      <c r="R9" s="65">
        <v>8</v>
      </c>
      <c r="S9" s="65">
        <v>10</v>
      </c>
      <c r="T9" s="68">
        <f t="shared" si="4"/>
        <v>8.6666666666666661</v>
      </c>
    </row>
    <row r="10" spans="1:20" s="7" customFormat="1">
      <c r="A10" s="7">
        <v>17</v>
      </c>
      <c r="B10" s="71">
        <v>6</v>
      </c>
      <c r="C10" s="72" t="s">
        <v>146</v>
      </c>
      <c r="D10" s="72" t="s">
        <v>32</v>
      </c>
      <c r="E10" s="73" t="s">
        <v>33</v>
      </c>
      <c r="F10" s="74">
        <v>1988</v>
      </c>
      <c r="G10" s="77">
        <f t="shared" ca="1" si="1"/>
        <v>29</v>
      </c>
      <c r="H10" s="75">
        <v>1.98</v>
      </c>
      <c r="I10" s="75">
        <v>97.3</v>
      </c>
      <c r="J10" s="75">
        <f t="shared" si="0"/>
        <v>24.818896031017243</v>
      </c>
      <c r="K10" s="76" t="str">
        <f t="shared" si="2"/>
        <v>normal</v>
      </c>
      <c r="L10" s="106">
        <v>30</v>
      </c>
      <c r="M10" s="73">
        <v>184</v>
      </c>
      <c r="N10" s="73">
        <v>175</v>
      </c>
      <c r="O10" s="73">
        <v>177</v>
      </c>
      <c r="P10" s="76">
        <f t="shared" si="3"/>
        <v>178.66666666666666</v>
      </c>
      <c r="Q10" s="65">
        <v>13</v>
      </c>
      <c r="R10" s="65">
        <v>6</v>
      </c>
      <c r="S10" s="65">
        <v>6</v>
      </c>
      <c r="T10" s="68">
        <f t="shared" si="4"/>
        <v>8.3333333333333339</v>
      </c>
    </row>
    <row r="11" spans="1:20" s="7" customFormat="1">
      <c r="A11" s="7">
        <v>22</v>
      </c>
      <c r="B11" s="71">
        <v>7</v>
      </c>
      <c r="C11" s="72" t="s">
        <v>150</v>
      </c>
      <c r="D11" s="72" t="s">
        <v>39</v>
      </c>
      <c r="E11" s="73" t="s">
        <v>40</v>
      </c>
      <c r="F11" s="74">
        <v>1990</v>
      </c>
      <c r="G11" s="77">
        <f t="shared" ca="1" si="1"/>
        <v>27</v>
      </c>
      <c r="H11" s="75">
        <v>1.8</v>
      </c>
      <c r="I11" s="75">
        <v>68.2</v>
      </c>
      <c r="J11" s="75">
        <f t="shared" si="0"/>
        <v>21.049382716049383</v>
      </c>
      <c r="K11" s="76" t="str">
        <f t="shared" si="2"/>
        <v>normal</v>
      </c>
      <c r="L11" s="106">
        <v>12</v>
      </c>
      <c r="M11" s="73">
        <v>165</v>
      </c>
      <c r="N11" s="73">
        <v>165</v>
      </c>
      <c r="O11" s="73">
        <v>159</v>
      </c>
      <c r="P11" s="76">
        <f t="shared" si="3"/>
        <v>163</v>
      </c>
      <c r="Q11" s="65">
        <v>6</v>
      </c>
      <c r="R11" s="65">
        <v>6</v>
      </c>
      <c r="S11" s="65">
        <v>2</v>
      </c>
      <c r="T11" s="68">
        <f t="shared" si="4"/>
        <v>4.666666666666667</v>
      </c>
    </row>
    <row r="12" spans="1:20" s="7" customFormat="1">
      <c r="A12" s="7">
        <v>24</v>
      </c>
      <c r="B12" s="71">
        <v>8</v>
      </c>
      <c r="C12" s="72" t="s">
        <v>152</v>
      </c>
      <c r="D12" s="72" t="s">
        <v>42</v>
      </c>
      <c r="E12" s="73" t="s">
        <v>43</v>
      </c>
      <c r="F12" s="74">
        <v>1990</v>
      </c>
      <c r="G12" s="77">
        <f t="shared" ca="1" si="1"/>
        <v>27</v>
      </c>
      <c r="H12" s="75">
        <v>1.96</v>
      </c>
      <c r="I12" s="75">
        <v>98.2</v>
      </c>
      <c r="J12" s="75">
        <f t="shared" si="0"/>
        <v>25.562265722615578</v>
      </c>
      <c r="K12" s="76" t="str">
        <f t="shared" si="2"/>
        <v>overweight</v>
      </c>
      <c r="L12" s="106">
        <v>6</v>
      </c>
      <c r="M12" s="73">
        <v>187</v>
      </c>
      <c r="N12" s="73">
        <v>187</v>
      </c>
      <c r="O12" s="73">
        <v>193</v>
      </c>
      <c r="P12" s="76">
        <f t="shared" si="3"/>
        <v>189</v>
      </c>
      <c r="Q12" s="65">
        <v>25</v>
      </c>
      <c r="R12" s="65">
        <v>25</v>
      </c>
      <c r="S12" s="65">
        <v>5</v>
      </c>
      <c r="T12" s="68">
        <f t="shared" si="4"/>
        <v>18.333333333333332</v>
      </c>
    </row>
    <row r="13" spans="1:20" s="7" customFormat="1">
      <c r="A13" s="7">
        <v>28</v>
      </c>
      <c r="B13" s="71">
        <v>9</v>
      </c>
      <c r="C13" s="72" t="s">
        <v>156</v>
      </c>
      <c r="D13" s="72" t="s">
        <v>45</v>
      </c>
      <c r="E13" s="73" t="s">
        <v>10</v>
      </c>
      <c r="F13" s="74">
        <v>1986</v>
      </c>
      <c r="G13" s="77">
        <f t="shared" ca="1" si="1"/>
        <v>31</v>
      </c>
      <c r="H13" s="75">
        <v>1.85</v>
      </c>
      <c r="I13" s="75">
        <v>85.5</v>
      </c>
      <c r="J13" s="75">
        <f t="shared" si="0"/>
        <v>24.981738495252007</v>
      </c>
      <c r="K13" s="76" t="str">
        <f t="shared" si="2"/>
        <v>normal</v>
      </c>
      <c r="L13" s="106">
        <v>4</v>
      </c>
      <c r="M13" s="73">
        <v>173</v>
      </c>
      <c r="N13" s="73">
        <v>173</v>
      </c>
      <c r="O13" s="73">
        <v>173</v>
      </c>
      <c r="P13" s="76">
        <f t="shared" si="3"/>
        <v>173</v>
      </c>
      <c r="Q13" s="65">
        <v>4</v>
      </c>
      <c r="R13" s="65">
        <v>4</v>
      </c>
      <c r="S13" s="65">
        <v>3</v>
      </c>
      <c r="T13" s="68">
        <f t="shared" si="4"/>
        <v>3.6666666666666665</v>
      </c>
    </row>
    <row r="14" spans="1:20" s="7" customFormat="1">
      <c r="A14" s="7">
        <v>29</v>
      </c>
      <c r="B14" s="71">
        <v>10</v>
      </c>
      <c r="C14" s="72" t="s">
        <v>243</v>
      </c>
      <c r="D14" s="72" t="s">
        <v>46</v>
      </c>
      <c r="E14" s="73" t="s">
        <v>9</v>
      </c>
      <c r="F14" s="74">
        <v>1988</v>
      </c>
      <c r="G14" s="77">
        <f t="shared" ca="1" si="1"/>
        <v>29</v>
      </c>
      <c r="H14" s="75">
        <v>1.98</v>
      </c>
      <c r="I14" s="75">
        <v>89.1</v>
      </c>
      <c r="J14" s="75">
        <f t="shared" si="0"/>
        <v>22.727272727272727</v>
      </c>
      <c r="K14" s="76" t="str">
        <f t="shared" si="2"/>
        <v>normal</v>
      </c>
      <c r="L14" s="106">
        <v>8</v>
      </c>
      <c r="M14" s="73">
        <v>179</v>
      </c>
      <c r="N14" s="73">
        <v>177</v>
      </c>
      <c r="O14" s="73">
        <v>174</v>
      </c>
      <c r="P14" s="76">
        <f t="shared" si="3"/>
        <v>176.66666666666666</v>
      </c>
      <c r="Q14" s="65">
        <v>8</v>
      </c>
      <c r="R14" s="65">
        <v>11</v>
      </c>
      <c r="S14" s="65">
        <v>8</v>
      </c>
      <c r="T14" s="68">
        <f t="shared" si="4"/>
        <v>9</v>
      </c>
    </row>
    <row r="15" spans="1:20" s="7" customFormat="1">
      <c r="A15" s="7">
        <v>30</v>
      </c>
      <c r="B15" s="71">
        <v>11</v>
      </c>
      <c r="C15" s="72" t="s">
        <v>157</v>
      </c>
      <c r="D15" s="72" t="s">
        <v>47</v>
      </c>
      <c r="E15" s="73" t="s">
        <v>48</v>
      </c>
      <c r="F15" s="74">
        <v>1992</v>
      </c>
      <c r="G15" s="77">
        <f t="shared" ca="1" si="1"/>
        <v>25</v>
      </c>
      <c r="H15" s="75">
        <v>1.85</v>
      </c>
      <c r="I15" s="75">
        <v>79.099999999999994</v>
      </c>
      <c r="J15" s="75">
        <f t="shared" si="0"/>
        <v>23.111760409057702</v>
      </c>
      <c r="K15" s="76" t="str">
        <f t="shared" si="2"/>
        <v>normal</v>
      </c>
      <c r="L15" s="106">
        <v>63</v>
      </c>
      <c r="M15" s="73">
        <v>151</v>
      </c>
      <c r="N15" s="73">
        <v>151</v>
      </c>
      <c r="O15" s="73">
        <v>165</v>
      </c>
      <c r="P15" s="76">
        <f t="shared" si="3"/>
        <v>155.66666666666666</v>
      </c>
      <c r="Q15" s="65">
        <v>2</v>
      </c>
      <c r="R15" s="65">
        <v>2</v>
      </c>
      <c r="S15" s="65">
        <v>1</v>
      </c>
      <c r="T15" s="68">
        <f t="shared" si="4"/>
        <v>1.6666666666666667</v>
      </c>
    </row>
    <row r="16" spans="1:20" s="7" customFormat="1">
      <c r="A16" s="7">
        <v>34</v>
      </c>
      <c r="B16" s="71">
        <v>12</v>
      </c>
      <c r="C16" s="72" t="s">
        <v>161</v>
      </c>
      <c r="D16" s="72" t="s">
        <v>52</v>
      </c>
      <c r="E16" s="73" t="s">
        <v>53</v>
      </c>
      <c r="F16" s="74">
        <v>1985</v>
      </c>
      <c r="G16" s="77">
        <f t="shared" ca="1" si="1"/>
        <v>32</v>
      </c>
      <c r="H16" s="75">
        <v>1.83</v>
      </c>
      <c r="I16" s="75">
        <v>81.400000000000006</v>
      </c>
      <c r="J16" s="75">
        <f t="shared" si="0"/>
        <v>24.306488697781358</v>
      </c>
      <c r="K16" s="76" t="str">
        <f t="shared" si="2"/>
        <v>normal</v>
      </c>
      <c r="L16" s="106">
        <v>3</v>
      </c>
      <c r="M16" s="73">
        <v>165</v>
      </c>
      <c r="N16" s="73">
        <v>176</v>
      </c>
      <c r="O16" s="73">
        <v>168</v>
      </c>
      <c r="P16" s="76">
        <f t="shared" si="3"/>
        <v>169.66666666666666</v>
      </c>
      <c r="Q16" s="65">
        <v>2</v>
      </c>
      <c r="R16" s="65">
        <v>16</v>
      </c>
      <c r="S16" s="65">
        <v>6</v>
      </c>
      <c r="T16" s="68">
        <f t="shared" si="4"/>
        <v>8</v>
      </c>
    </row>
    <row r="17" spans="1:20" s="7" customFormat="1">
      <c r="A17" s="7">
        <v>36</v>
      </c>
      <c r="B17" s="71">
        <v>13</v>
      </c>
      <c r="C17" s="72" t="s">
        <v>163</v>
      </c>
      <c r="D17" s="72" t="s">
        <v>126</v>
      </c>
      <c r="E17" s="73" t="s">
        <v>6</v>
      </c>
      <c r="F17" s="74">
        <v>1987</v>
      </c>
      <c r="G17" s="77">
        <f t="shared" ca="1" si="1"/>
        <v>30</v>
      </c>
      <c r="H17" s="75">
        <v>1.88</v>
      </c>
      <c r="I17" s="75">
        <v>77.3</v>
      </c>
      <c r="J17" s="75">
        <f t="shared" si="0"/>
        <v>21.870755998189228</v>
      </c>
      <c r="K17" s="76" t="str">
        <f t="shared" si="2"/>
        <v>normal</v>
      </c>
      <c r="L17" s="106">
        <v>2</v>
      </c>
      <c r="M17" s="73">
        <v>176</v>
      </c>
      <c r="N17" s="73">
        <v>172</v>
      </c>
      <c r="O17" s="73">
        <v>177</v>
      </c>
      <c r="P17" s="76">
        <f t="shared" si="3"/>
        <v>175</v>
      </c>
      <c r="Q17" s="65">
        <v>5</v>
      </c>
      <c r="R17" s="65">
        <v>2</v>
      </c>
      <c r="S17" s="65">
        <v>7</v>
      </c>
      <c r="T17" s="68">
        <f t="shared" si="4"/>
        <v>4.666666666666667</v>
      </c>
    </row>
    <row r="18" spans="1:20" s="7" customFormat="1">
      <c r="A18" s="7">
        <v>43</v>
      </c>
      <c r="B18" s="71">
        <v>14</v>
      </c>
      <c r="C18" s="72" t="s">
        <v>170</v>
      </c>
      <c r="D18" s="72" t="s">
        <v>62</v>
      </c>
      <c r="E18" s="73" t="s">
        <v>63</v>
      </c>
      <c r="F18" s="74">
        <v>1996</v>
      </c>
      <c r="G18" s="77">
        <f t="shared" ca="1" si="1"/>
        <v>21</v>
      </c>
      <c r="H18" s="75">
        <v>1.85</v>
      </c>
      <c r="I18" s="75">
        <v>83.2</v>
      </c>
      <c r="J18" s="75">
        <f t="shared" si="0"/>
        <v>24.309715120525929</v>
      </c>
      <c r="K18" s="76" t="str">
        <f t="shared" si="2"/>
        <v>normal</v>
      </c>
      <c r="L18" s="106">
        <v>67</v>
      </c>
      <c r="M18" s="73">
        <v>175</v>
      </c>
      <c r="N18" s="73">
        <v>164</v>
      </c>
      <c r="O18" s="73">
        <v>172</v>
      </c>
      <c r="P18" s="76">
        <f t="shared" si="3"/>
        <v>170.33333333333334</v>
      </c>
      <c r="Q18" s="65">
        <v>6</v>
      </c>
      <c r="R18" s="65">
        <v>3</v>
      </c>
      <c r="S18" s="65">
        <v>7</v>
      </c>
      <c r="T18" s="68">
        <f t="shared" si="4"/>
        <v>5.333333333333333</v>
      </c>
    </row>
    <row r="19" spans="1:20" s="7" customFormat="1">
      <c r="A19" s="7">
        <v>45</v>
      </c>
      <c r="B19" s="71">
        <v>15</v>
      </c>
      <c r="C19" s="72" t="s">
        <v>246</v>
      </c>
      <c r="D19" s="72" t="s">
        <v>247</v>
      </c>
      <c r="E19" s="73" t="s">
        <v>65</v>
      </c>
      <c r="F19" s="74">
        <v>1987</v>
      </c>
      <c r="G19" s="77">
        <f t="shared" ca="1" si="1"/>
        <v>30</v>
      </c>
      <c r="H19" s="75">
        <v>1.91</v>
      </c>
      <c r="I19" s="75">
        <v>84.1</v>
      </c>
      <c r="J19" s="75">
        <f t="shared" si="0"/>
        <v>23.053096132233215</v>
      </c>
      <c r="K19" s="76" t="str">
        <f t="shared" si="2"/>
        <v>normal</v>
      </c>
      <c r="L19" s="106">
        <v>1</v>
      </c>
      <c r="M19" s="73">
        <v>166</v>
      </c>
      <c r="N19" s="73">
        <v>162</v>
      </c>
      <c r="O19" s="73">
        <v>160</v>
      </c>
      <c r="P19" s="76">
        <f t="shared" si="3"/>
        <v>162.66666666666666</v>
      </c>
      <c r="Q19" s="65">
        <v>2</v>
      </c>
      <c r="R19" s="65">
        <v>9</v>
      </c>
      <c r="S19" s="65">
        <v>5</v>
      </c>
      <c r="T19" s="68">
        <f t="shared" si="4"/>
        <v>5.333333333333333</v>
      </c>
    </row>
    <row r="20" spans="1:20" s="7" customFormat="1">
      <c r="A20" s="7">
        <v>51</v>
      </c>
      <c r="B20" s="71">
        <v>16</v>
      </c>
      <c r="C20" s="72" t="s">
        <v>177</v>
      </c>
      <c r="D20" s="72" t="s">
        <v>73</v>
      </c>
      <c r="E20" s="73" t="s">
        <v>33</v>
      </c>
      <c r="F20" s="74">
        <v>1992</v>
      </c>
      <c r="G20" s="77">
        <f t="shared" ca="1" si="1"/>
        <v>25</v>
      </c>
      <c r="H20" s="75">
        <v>1.7</v>
      </c>
      <c r="I20" s="75">
        <v>64.099999999999994</v>
      </c>
      <c r="J20" s="75">
        <f t="shared" si="0"/>
        <v>22.179930795847753</v>
      </c>
      <c r="K20" s="76" t="str">
        <f t="shared" si="2"/>
        <v>normal</v>
      </c>
      <c r="L20" s="106">
        <v>41</v>
      </c>
      <c r="M20" s="73">
        <v>164</v>
      </c>
      <c r="N20" s="73">
        <v>160</v>
      </c>
      <c r="O20" s="73">
        <v>156</v>
      </c>
      <c r="P20" s="76">
        <f t="shared" si="3"/>
        <v>160</v>
      </c>
      <c r="Q20" s="65">
        <v>2</v>
      </c>
      <c r="R20" s="65">
        <v>2</v>
      </c>
      <c r="S20" s="65">
        <v>4</v>
      </c>
      <c r="T20" s="68">
        <f t="shared" si="4"/>
        <v>2.6666666666666665</v>
      </c>
    </row>
    <row r="21" spans="1:20" s="7" customFormat="1">
      <c r="A21" s="7">
        <v>54</v>
      </c>
      <c r="B21" s="71">
        <v>17</v>
      </c>
      <c r="C21" s="72" t="s">
        <v>180</v>
      </c>
      <c r="D21" s="72" t="s">
        <v>55</v>
      </c>
      <c r="E21" s="73" t="s">
        <v>56</v>
      </c>
      <c r="F21" s="74">
        <v>1986</v>
      </c>
      <c r="G21" s="77">
        <f t="shared" ca="1" si="1"/>
        <v>31</v>
      </c>
      <c r="H21" s="75">
        <v>2.0299999999999998</v>
      </c>
      <c r="I21" s="75">
        <v>89.1</v>
      </c>
      <c r="J21" s="75">
        <f t="shared" si="0"/>
        <v>21.621490451115051</v>
      </c>
      <c r="K21" s="76" t="str">
        <f t="shared" si="2"/>
        <v>normal</v>
      </c>
      <c r="L21" s="106">
        <v>56</v>
      </c>
      <c r="M21" s="73">
        <v>182</v>
      </c>
      <c r="N21" s="73">
        <v>190</v>
      </c>
      <c r="O21" s="73">
        <v>190</v>
      </c>
      <c r="P21" s="76">
        <f t="shared" si="3"/>
        <v>187.33333333333334</v>
      </c>
      <c r="Q21" s="65">
        <v>13</v>
      </c>
      <c r="R21" s="65">
        <v>21</v>
      </c>
      <c r="S21" s="65">
        <v>24</v>
      </c>
      <c r="T21" s="68">
        <f t="shared" si="4"/>
        <v>19.333333333333332</v>
      </c>
    </row>
    <row r="22" spans="1:20" s="7" customFormat="1">
      <c r="A22" s="7">
        <v>68</v>
      </c>
      <c r="B22" s="71">
        <v>18</v>
      </c>
      <c r="C22" s="72" t="s">
        <v>194</v>
      </c>
      <c r="D22" s="72" t="s">
        <v>94</v>
      </c>
      <c r="E22" s="73" t="s">
        <v>95</v>
      </c>
      <c r="F22" s="74">
        <v>1991</v>
      </c>
      <c r="G22" s="77">
        <f t="shared" ca="1" si="1"/>
        <v>26</v>
      </c>
      <c r="H22" s="75">
        <v>1.91</v>
      </c>
      <c r="I22" s="75">
        <v>80</v>
      </c>
      <c r="J22" s="75">
        <f t="shared" si="0"/>
        <v>21.929223431375238</v>
      </c>
      <c r="K22" s="76" t="str">
        <f t="shared" si="2"/>
        <v>normal</v>
      </c>
      <c r="L22" s="106">
        <v>13</v>
      </c>
      <c r="M22" s="73">
        <v>173</v>
      </c>
      <c r="N22" s="73">
        <v>182</v>
      </c>
      <c r="O22" s="73">
        <v>176</v>
      </c>
      <c r="P22" s="76">
        <f t="shared" si="3"/>
        <v>177</v>
      </c>
      <c r="Q22" s="65">
        <v>8</v>
      </c>
      <c r="R22" s="65">
        <v>4</v>
      </c>
      <c r="S22" s="65">
        <v>14</v>
      </c>
      <c r="T22" s="68">
        <f t="shared" si="4"/>
        <v>8.6666666666666661</v>
      </c>
    </row>
    <row r="23" spans="1:20" s="7" customFormat="1">
      <c r="A23" s="7">
        <v>70</v>
      </c>
      <c r="B23" s="71">
        <v>19</v>
      </c>
      <c r="C23" s="72" t="s">
        <v>196</v>
      </c>
      <c r="D23" s="72" t="s">
        <v>97</v>
      </c>
      <c r="E23" s="73" t="s">
        <v>2</v>
      </c>
      <c r="F23" s="74">
        <v>1986</v>
      </c>
      <c r="G23" s="77">
        <f t="shared" ca="1" si="1"/>
        <v>31</v>
      </c>
      <c r="H23" s="75">
        <v>1.85</v>
      </c>
      <c r="I23" s="75">
        <v>75</v>
      </c>
      <c r="J23" s="75">
        <f t="shared" si="0"/>
        <v>21.913805697589478</v>
      </c>
      <c r="K23" s="76" t="str">
        <f t="shared" si="2"/>
        <v>normal</v>
      </c>
      <c r="L23" s="106">
        <v>25</v>
      </c>
      <c r="M23" s="73">
        <v>163</v>
      </c>
      <c r="N23" s="73">
        <v>164</v>
      </c>
      <c r="O23" s="73">
        <v>163</v>
      </c>
      <c r="P23" s="76">
        <f t="shared" si="3"/>
        <v>163.33333333333334</v>
      </c>
      <c r="Q23" s="65">
        <v>7</v>
      </c>
      <c r="R23" s="65">
        <v>5</v>
      </c>
      <c r="S23" s="65">
        <v>2</v>
      </c>
      <c r="T23" s="68">
        <f t="shared" si="4"/>
        <v>4.666666666666667</v>
      </c>
    </row>
    <row r="24" spans="1:20" s="7" customFormat="1">
      <c r="A24" s="7">
        <v>75</v>
      </c>
      <c r="B24" s="71">
        <v>20</v>
      </c>
      <c r="C24" s="72" t="s">
        <v>201</v>
      </c>
      <c r="D24" s="72" t="s">
        <v>104</v>
      </c>
      <c r="E24" s="73" t="s">
        <v>4</v>
      </c>
      <c r="F24" s="74">
        <v>1989</v>
      </c>
      <c r="G24" s="77">
        <f t="shared" ca="1" si="1"/>
        <v>28</v>
      </c>
      <c r="H24" s="75">
        <v>1.78</v>
      </c>
      <c r="I24" s="75">
        <v>75</v>
      </c>
      <c r="J24" s="75">
        <f t="shared" si="0"/>
        <v>23.671253629592222</v>
      </c>
      <c r="K24" s="76" t="str">
        <f t="shared" si="2"/>
        <v>normal</v>
      </c>
      <c r="L24" s="106">
        <v>9</v>
      </c>
      <c r="M24" s="73">
        <v>166</v>
      </c>
      <c r="N24" s="73">
        <v>164</v>
      </c>
      <c r="O24" s="73">
        <v>163</v>
      </c>
      <c r="P24" s="76">
        <f t="shared" si="3"/>
        <v>164.33333333333334</v>
      </c>
      <c r="Q24" s="65">
        <v>3</v>
      </c>
      <c r="R24" s="65">
        <v>5</v>
      </c>
      <c r="S24" s="65">
        <v>7</v>
      </c>
      <c r="T24" s="68">
        <f t="shared" si="4"/>
        <v>5</v>
      </c>
    </row>
    <row r="25" spans="1:20" s="7" customFormat="1">
      <c r="A25" s="7">
        <v>76</v>
      </c>
      <c r="B25" s="71">
        <v>21</v>
      </c>
      <c r="C25" s="72" t="s">
        <v>202</v>
      </c>
      <c r="D25" s="72" t="s">
        <v>105</v>
      </c>
      <c r="E25" s="73" t="s">
        <v>65</v>
      </c>
      <c r="F25" s="74">
        <v>1995</v>
      </c>
      <c r="G25" s="77">
        <f t="shared" ca="1" si="1"/>
        <v>22</v>
      </c>
      <c r="H25" s="75">
        <v>1.88</v>
      </c>
      <c r="I25" s="75">
        <v>83.6</v>
      </c>
      <c r="J25" s="75">
        <f t="shared" si="0"/>
        <v>23.65323675871435</v>
      </c>
      <c r="K25" s="76" t="str">
        <f t="shared" si="2"/>
        <v>normal</v>
      </c>
      <c r="L25" s="106">
        <v>49</v>
      </c>
      <c r="M25" s="73">
        <v>169</v>
      </c>
      <c r="N25" s="73">
        <v>169</v>
      </c>
      <c r="O25" s="73">
        <v>171</v>
      </c>
      <c r="P25" s="76">
        <f t="shared" si="3"/>
        <v>169.66666666666666</v>
      </c>
      <c r="Q25" s="65">
        <v>3</v>
      </c>
      <c r="R25" s="65">
        <v>1</v>
      </c>
      <c r="S25" s="65">
        <v>4</v>
      </c>
      <c r="T25" s="68">
        <f t="shared" si="4"/>
        <v>2.6666666666666665</v>
      </c>
    </row>
    <row r="26" spans="1:20" s="7" customFormat="1">
      <c r="A26" s="7">
        <v>80</v>
      </c>
      <c r="B26" s="71">
        <v>22</v>
      </c>
      <c r="C26" s="72" t="s">
        <v>206</v>
      </c>
      <c r="D26" s="72" t="s">
        <v>110</v>
      </c>
      <c r="E26" s="73" t="s">
        <v>2</v>
      </c>
      <c r="F26" s="74">
        <v>1994</v>
      </c>
      <c r="G26" s="77">
        <f t="shared" ca="1" si="1"/>
        <v>23</v>
      </c>
      <c r="H26" s="75">
        <v>1.85</v>
      </c>
      <c r="I26" s="75">
        <v>81.400000000000006</v>
      </c>
      <c r="J26" s="75">
        <f t="shared" si="0"/>
        <v>23.783783783783782</v>
      </c>
      <c r="K26" s="76" t="str">
        <f t="shared" si="2"/>
        <v>normal</v>
      </c>
      <c r="L26" s="106">
        <v>17</v>
      </c>
      <c r="M26" s="73">
        <v>174</v>
      </c>
      <c r="N26" s="73">
        <v>176</v>
      </c>
      <c r="O26" s="73">
        <v>176</v>
      </c>
      <c r="P26" s="76">
        <f t="shared" si="3"/>
        <v>175.33333333333334</v>
      </c>
      <c r="Q26" s="65">
        <v>17</v>
      </c>
      <c r="R26" s="65">
        <v>5</v>
      </c>
      <c r="S26" s="65">
        <v>6</v>
      </c>
      <c r="T26" s="68">
        <f t="shared" si="4"/>
        <v>9.3333333333333339</v>
      </c>
    </row>
    <row r="27" spans="1:20" s="7" customFormat="1">
      <c r="A27" s="7">
        <v>81</v>
      </c>
      <c r="B27" s="71">
        <v>23</v>
      </c>
      <c r="C27" s="72" t="s">
        <v>207</v>
      </c>
      <c r="D27" s="72" t="s">
        <v>111</v>
      </c>
      <c r="E27" s="73" t="s">
        <v>2</v>
      </c>
      <c r="F27" s="74">
        <v>1986</v>
      </c>
      <c r="G27" s="77">
        <f t="shared" ca="1" si="1"/>
        <v>31</v>
      </c>
      <c r="H27" s="75">
        <v>1.93</v>
      </c>
      <c r="I27" s="75">
        <v>80.5</v>
      </c>
      <c r="J27" s="75">
        <f t="shared" si="0"/>
        <v>21.611318424655696</v>
      </c>
      <c r="K27" s="76" t="str">
        <f t="shared" si="2"/>
        <v>normal</v>
      </c>
      <c r="L27" s="106">
        <v>16</v>
      </c>
      <c r="M27" s="73">
        <v>164</v>
      </c>
      <c r="N27" s="73">
        <v>172</v>
      </c>
      <c r="O27" s="73">
        <v>173</v>
      </c>
      <c r="P27" s="76">
        <f t="shared" si="3"/>
        <v>169.66666666666666</v>
      </c>
      <c r="Q27" s="65">
        <v>2</v>
      </c>
      <c r="R27" s="65">
        <v>6</v>
      </c>
      <c r="S27" s="65">
        <v>4</v>
      </c>
      <c r="T27" s="68">
        <f t="shared" si="4"/>
        <v>4</v>
      </c>
    </row>
    <row r="28" spans="1:20" s="7" customFormat="1">
      <c r="A28" s="7">
        <v>85</v>
      </c>
      <c r="B28" s="71">
        <v>24</v>
      </c>
      <c r="C28" s="72" t="s">
        <v>211</v>
      </c>
      <c r="D28" s="72" t="s">
        <v>115</v>
      </c>
      <c r="E28" s="73" t="s">
        <v>10</v>
      </c>
      <c r="F28" s="74">
        <v>1983</v>
      </c>
      <c r="G28" s="77">
        <f t="shared" ca="1" si="1"/>
        <v>34</v>
      </c>
      <c r="H28" s="75">
        <v>1.85</v>
      </c>
      <c r="I28" s="75">
        <v>87.3</v>
      </c>
      <c r="J28" s="75">
        <f t="shared" si="0"/>
        <v>25.507669831994153</v>
      </c>
      <c r="K28" s="76" t="str">
        <f t="shared" si="2"/>
        <v>overweight</v>
      </c>
      <c r="L28" s="106">
        <v>37</v>
      </c>
      <c r="M28" s="73">
        <v>158</v>
      </c>
      <c r="N28" s="73">
        <v>159</v>
      </c>
      <c r="O28" s="73">
        <v>157</v>
      </c>
      <c r="P28" s="76">
        <f t="shared" si="3"/>
        <v>158</v>
      </c>
      <c r="Q28" s="65">
        <v>0</v>
      </c>
      <c r="R28" s="65">
        <v>5</v>
      </c>
      <c r="S28" s="65">
        <v>2</v>
      </c>
      <c r="T28" s="68">
        <f t="shared" si="4"/>
        <v>2.3333333333333335</v>
      </c>
    </row>
    <row r="29" spans="1:20" s="7" customFormat="1">
      <c r="A29" s="7">
        <v>86</v>
      </c>
      <c r="B29" s="71">
        <v>25</v>
      </c>
      <c r="C29" s="72" t="s">
        <v>212</v>
      </c>
      <c r="D29" s="72" t="s">
        <v>116</v>
      </c>
      <c r="E29" s="73" t="s">
        <v>33</v>
      </c>
      <c r="F29" s="74">
        <v>1985</v>
      </c>
      <c r="G29" s="77">
        <f t="shared" ca="1" si="1"/>
        <v>32</v>
      </c>
      <c r="H29" s="75">
        <v>1.88</v>
      </c>
      <c r="I29" s="75">
        <v>83.2</v>
      </c>
      <c r="J29" s="75">
        <f t="shared" si="0"/>
        <v>23.540063377093709</v>
      </c>
      <c r="K29" s="76" t="str">
        <f t="shared" si="2"/>
        <v>normal</v>
      </c>
      <c r="L29" s="106">
        <v>65</v>
      </c>
      <c r="M29" s="73">
        <v>163</v>
      </c>
      <c r="N29" s="73">
        <v>166</v>
      </c>
      <c r="O29" s="73">
        <v>167</v>
      </c>
      <c r="P29" s="76">
        <f t="shared" si="3"/>
        <v>165.33333333333334</v>
      </c>
      <c r="Q29" s="65">
        <v>4</v>
      </c>
      <c r="R29" s="65">
        <v>8</v>
      </c>
      <c r="S29" s="65">
        <v>0</v>
      </c>
      <c r="T29" s="68">
        <f t="shared" si="4"/>
        <v>4</v>
      </c>
    </row>
    <row r="30" spans="1:20" s="7" customFormat="1">
      <c r="A30" s="7">
        <v>90</v>
      </c>
      <c r="B30" s="71">
        <v>26</v>
      </c>
      <c r="C30" s="72" t="s">
        <v>216</v>
      </c>
      <c r="D30" s="72" t="s">
        <v>11</v>
      </c>
      <c r="E30" s="73" t="s">
        <v>10</v>
      </c>
      <c r="F30" s="74">
        <v>1991</v>
      </c>
      <c r="G30" s="77">
        <f t="shared" ca="1" si="1"/>
        <v>26</v>
      </c>
      <c r="H30" s="75">
        <v>1.88</v>
      </c>
      <c r="I30" s="75">
        <v>78.2</v>
      </c>
      <c r="J30" s="75">
        <f t="shared" si="0"/>
        <v>22.125396106835673</v>
      </c>
      <c r="K30" s="76" t="str">
        <f t="shared" si="2"/>
        <v>normal</v>
      </c>
      <c r="L30" s="106">
        <v>21</v>
      </c>
      <c r="M30" s="73">
        <v>165</v>
      </c>
      <c r="N30" s="73">
        <v>163</v>
      </c>
      <c r="O30" s="73">
        <v>163</v>
      </c>
      <c r="P30" s="76">
        <f t="shared" si="3"/>
        <v>163.66666666666666</v>
      </c>
      <c r="Q30" s="65">
        <v>9</v>
      </c>
      <c r="R30" s="65">
        <v>15</v>
      </c>
      <c r="S30" s="65">
        <v>0</v>
      </c>
      <c r="T30" s="68">
        <f t="shared" si="4"/>
        <v>8</v>
      </c>
    </row>
    <row r="31" spans="1:20" s="7" customFormat="1">
      <c r="A31" s="7">
        <v>92</v>
      </c>
      <c r="B31" s="71">
        <v>27</v>
      </c>
      <c r="C31" s="72" t="s">
        <v>218</v>
      </c>
      <c r="D31" s="72" t="s">
        <v>120</v>
      </c>
      <c r="E31" s="73" t="s">
        <v>1</v>
      </c>
      <c r="F31" s="74">
        <v>1996</v>
      </c>
      <c r="G31" s="77">
        <f t="shared" ca="1" si="1"/>
        <v>21</v>
      </c>
      <c r="H31" s="75">
        <v>1.98</v>
      </c>
      <c r="I31" s="75">
        <v>88.2</v>
      </c>
      <c r="J31" s="75">
        <f t="shared" si="0"/>
        <v>22.497704315886136</v>
      </c>
      <c r="K31" s="76" t="str">
        <f t="shared" si="2"/>
        <v>normal</v>
      </c>
      <c r="L31" s="106">
        <v>53</v>
      </c>
      <c r="M31" s="73">
        <v>177</v>
      </c>
      <c r="N31" s="73">
        <v>176</v>
      </c>
      <c r="O31" s="73">
        <v>179</v>
      </c>
      <c r="P31" s="76">
        <f t="shared" si="3"/>
        <v>177.33333333333334</v>
      </c>
      <c r="Q31" s="65">
        <v>8</v>
      </c>
      <c r="R31" s="65">
        <v>12</v>
      </c>
      <c r="S31" s="65">
        <v>8</v>
      </c>
      <c r="T31" s="68">
        <f t="shared" si="4"/>
        <v>9.3333333333333339</v>
      </c>
    </row>
    <row r="32" spans="1:20" s="7" customFormat="1">
      <c r="A32" s="7">
        <v>93</v>
      </c>
      <c r="B32" s="71">
        <v>28</v>
      </c>
      <c r="C32" s="72" t="s">
        <v>219</v>
      </c>
      <c r="D32" s="72" t="s">
        <v>121</v>
      </c>
      <c r="E32" s="73" t="s">
        <v>10</v>
      </c>
      <c r="F32" s="74">
        <v>1983</v>
      </c>
      <c r="G32" s="77">
        <f t="shared" ca="1" si="1"/>
        <v>34</v>
      </c>
      <c r="H32" s="75">
        <v>1.85</v>
      </c>
      <c r="I32" s="75">
        <v>80</v>
      </c>
      <c r="J32" s="75">
        <f t="shared" si="0"/>
        <v>23.374726077428779</v>
      </c>
      <c r="K32" s="76" t="str">
        <f t="shared" si="2"/>
        <v>normal</v>
      </c>
      <c r="L32" s="106">
        <v>153</v>
      </c>
      <c r="M32" s="73">
        <v>178</v>
      </c>
      <c r="N32" s="73">
        <v>178</v>
      </c>
      <c r="O32" s="73">
        <v>171</v>
      </c>
      <c r="P32" s="76">
        <f t="shared" si="3"/>
        <v>175.66666666666666</v>
      </c>
      <c r="Q32" s="65">
        <v>7</v>
      </c>
      <c r="R32" s="65">
        <v>7</v>
      </c>
      <c r="S32" s="65">
        <v>1</v>
      </c>
      <c r="T32" s="68">
        <f t="shared" si="4"/>
        <v>5</v>
      </c>
    </row>
    <row r="33" spans="2:20" s="7" customFormat="1">
      <c r="B33" s="71">
        <v>29</v>
      </c>
      <c r="C33" s="72" t="s">
        <v>290</v>
      </c>
      <c r="D33" s="72" t="s">
        <v>96</v>
      </c>
      <c r="E33" s="73" t="s">
        <v>7</v>
      </c>
      <c r="F33" s="73">
        <v>1985</v>
      </c>
      <c r="G33" s="73">
        <f t="shared" ca="1" si="1"/>
        <v>32</v>
      </c>
      <c r="H33" s="73">
        <v>2.08</v>
      </c>
      <c r="I33" s="73">
        <v>108.2</v>
      </c>
      <c r="J33" s="75">
        <f t="shared" si="0"/>
        <v>25.009245562130175</v>
      </c>
      <c r="K33" s="108" t="str">
        <f t="shared" si="2"/>
        <v>overweight</v>
      </c>
      <c r="L33" s="106">
        <v>22</v>
      </c>
      <c r="M33" s="73">
        <v>193</v>
      </c>
      <c r="N33" s="73">
        <v>182</v>
      </c>
      <c r="O33" s="73">
        <v>187</v>
      </c>
      <c r="P33" s="76">
        <f t="shared" si="3"/>
        <v>187.33333333333334</v>
      </c>
      <c r="Q33" s="65">
        <v>31</v>
      </c>
      <c r="R33" s="65">
        <v>21</v>
      </c>
      <c r="S33" s="65">
        <v>14</v>
      </c>
      <c r="T33" s="68">
        <f t="shared" si="4"/>
        <v>22</v>
      </c>
    </row>
    <row r="34" spans="2:20" s="7" customFormat="1">
      <c r="B34" s="71">
        <v>30</v>
      </c>
      <c r="C34" s="72" t="s">
        <v>297</v>
      </c>
      <c r="D34" s="72" t="s">
        <v>298</v>
      </c>
      <c r="E34" s="73" t="s">
        <v>10</v>
      </c>
      <c r="F34" s="73">
        <v>1981</v>
      </c>
      <c r="G34" s="73">
        <f t="shared" ca="1" si="1"/>
        <v>36</v>
      </c>
      <c r="H34" s="73">
        <v>1.88</v>
      </c>
      <c r="I34" s="75">
        <v>85</v>
      </c>
      <c r="J34" s="75">
        <f t="shared" si="0"/>
        <v>24.049343594386603</v>
      </c>
      <c r="K34" s="108" t="str">
        <f t="shared" si="2"/>
        <v>normal</v>
      </c>
      <c r="L34" s="106">
        <v>36</v>
      </c>
      <c r="M34" s="73">
        <v>176</v>
      </c>
      <c r="N34" s="73">
        <v>176</v>
      </c>
      <c r="O34" s="73">
        <v>176</v>
      </c>
      <c r="P34" s="76">
        <f t="shared" si="3"/>
        <v>176</v>
      </c>
      <c r="Q34" s="65">
        <v>14</v>
      </c>
      <c r="R34" s="65">
        <v>11</v>
      </c>
      <c r="S34" s="65">
        <v>1</v>
      </c>
      <c r="T34" s="68">
        <f t="shared" si="4"/>
        <v>8.6666666666666661</v>
      </c>
    </row>
    <row r="35" spans="2:20" s="7" customFormat="1">
      <c r="B35" s="71">
        <v>31</v>
      </c>
      <c r="C35" s="72" t="s">
        <v>301</v>
      </c>
      <c r="D35" s="72" t="s">
        <v>302</v>
      </c>
      <c r="E35" s="73" t="s">
        <v>7</v>
      </c>
      <c r="F35" s="73">
        <v>1989</v>
      </c>
      <c r="G35" s="73">
        <f t="shared" ca="1" si="1"/>
        <v>28</v>
      </c>
      <c r="H35" s="75">
        <v>1.88</v>
      </c>
      <c r="I35" s="73">
        <v>86.4</v>
      </c>
      <c r="J35" s="75">
        <f t="shared" si="0"/>
        <v>24.445450430058852</v>
      </c>
      <c r="K35" s="108" t="str">
        <f t="shared" si="2"/>
        <v>normal</v>
      </c>
      <c r="L35" s="106">
        <v>26</v>
      </c>
      <c r="M35" s="73">
        <v>168</v>
      </c>
      <c r="N35" s="73">
        <v>174</v>
      </c>
      <c r="O35" s="73">
        <v>169</v>
      </c>
      <c r="P35" s="76">
        <f t="shared" si="3"/>
        <v>170.33333333333334</v>
      </c>
      <c r="Q35" s="65">
        <v>13</v>
      </c>
      <c r="R35" s="65">
        <v>12</v>
      </c>
      <c r="S35" s="65">
        <v>5</v>
      </c>
      <c r="T35" s="68">
        <f t="shared" si="4"/>
        <v>10</v>
      </c>
    </row>
    <row r="36" spans="2:20" s="7" customFormat="1" ht="15.75" thickBot="1">
      <c r="B36" s="78">
        <v>32</v>
      </c>
      <c r="C36" s="79" t="s">
        <v>305</v>
      </c>
      <c r="D36" s="79" t="s">
        <v>306</v>
      </c>
      <c r="E36" s="80" t="s">
        <v>10</v>
      </c>
      <c r="F36" s="80">
        <v>1988</v>
      </c>
      <c r="G36" s="80">
        <f t="shared" ca="1" si="1"/>
        <v>29</v>
      </c>
      <c r="H36" s="80">
        <v>1.88</v>
      </c>
      <c r="I36" s="80">
        <v>80.5</v>
      </c>
      <c r="J36" s="81">
        <f t="shared" si="0"/>
        <v>22.776143051154371</v>
      </c>
      <c r="K36" s="109" t="str">
        <f t="shared" si="2"/>
        <v>normal</v>
      </c>
      <c r="L36" s="107">
        <v>20</v>
      </c>
      <c r="M36" s="80">
        <v>158</v>
      </c>
      <c r="N36" s="80">
        <v>163</v>
      </c>
      <c r="O36" s="80">
        <v>159</v>
      </c>
      <c r="P36" s="82">
        <f t="shared" si="3"/>
        <v>160</v>
      </c>
      <c r="Q36" s="65">
        <v>4</v>
      </c>
      <c r="R36" s="65">
        <v>8</v>
      </c>
      <c r="S36" s="65">
        <v>2</v>
      </c>
      <c r="T36" s="68">
        <f t="shared" si="4"/>
        <v>4.666666666666667</v>
      </c>
    </row>
    <row r="38" spans="2:20">
      <c r="F38" s="53"/>
      <c r="G38" s="12"/>
      <c r="H38" s="12"/>
      <c r="I38" s="12"/>
      <c r="J38" s="12"/>
      <c r="P38" s="12"/>
      <c r="T38" s="12">
        <f>SUM(T5:T36)</f>
        <v>227.33333333333334</v>
      </c>
    </row>
    <row r="39" spans="2:20">
      <c r="F39" s="53"/>
      <c r="H39" s="12"/>
      <c r="I39" s="12"/>
      <c r="J39" s="12"/>
      <c r="T39" s="12">
        <f t="shared" ref="T39" si="5">T38/32</f>
        <v>7.104166666666667</v>
      </c>
    </row>
    <row r="48" spans="2:20">
      <c r="I48" s="12"/>
    </row>
  </sheetData>
  <mergeCells count="7">
    <mergeCell ref="T3:T4"/>
    <mergeCell ref="B3:B4"/>
    <mergeCell ref="C3:D4"/>
    <mergeCell ref="E3:E4"/>
    <mergeCell ref="F3:F4"/>
    <mergeCell ref="K3:K4"/>
    <mergeCell ref="P3:P4"/>
  </mergeCells>
  <printOptions horizontalCentered="1"/>
  <pageMargins left="0.18" right="0.19" top="0.27" bottom="0.31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zoomScale="80" zoomScaleNormal="80" workbookViewId="0">
      <pane xSplit="2" ySplit="3" topLeftCell="C12" activePane="bottomRight" state="frozenSplit"/>
      <selection pane="topRight" activeCell="E1" sqref="E1"/>
      <selection pane="bottomLeft" activeCell="A4" sqref="A4"/>
      <selection pane="bottomRight" activeCell="B2" sqref="B2:B3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</cols>
  <sheetData>
    <row r="1" spans="1:20" s="7" customFormat="1" ht="27" thickBot="1">
      <c r="B1" s="67" t="s">
        <v>341</v>
      </c>
      <c r="E1" s="63"/>
      <c r="F1" s="63"/>
      <c r="G1" s="63"/>
      <c r="H1" s="63"/>
      <c r="I1" s="63"/>
      <c r="J1" s="63"/>
      <c r="K1" s="63"/>
      <c r="O1" s="63"/>
      <c r="P1" s="63"/>
      <c r="Q1" s="63"/>
      <c r="R1" s="63"/>
      <c r="S1" s="63"/>
      <c r="T1" s="63"/>
    </row>
    <row r="2" spans="1:20" s="62" customFormat="1" ht="46.5" customHeight="1">
      <c r="B2" s="85" t="s">
        <v>234</v>
      </c>
      <c r="C2" s="87" t="s">
        <v>231</v>
      </c>
      <c r="D2" s="87"/>
      <c r="E2" s="87" t="s">
        <v>232</v>
      </c>
      <c r="F2" s="87" t="s">
        <v>235</v>
      </c>
      <c r="G2" s="69" t="s">
        <v>224</v>
      </c>
      <c r="H2" s="69" t="s">
        <v>237</v>
      </c>
      <c r="I2" s="69" t="s">
        <v>236</v>
      </c>
      <c r="J2" s="69" t="s">
        <v>225</v>
      </c>
      <c r="K2" s="87" t="s">
        <v>238</v>
      </c>
      <c r="L2" s="69" t="s">
        <v>240</v>
      </c>
      <c r="M2" s="69" t="s">
        <v>340</v>
      </c>
      <c r="N2" s="69" t="s">
        <v>340</v>
      </c>
      <c r="O2" s="69" t="s">
        <v>340</v>
      </c>
      <c r="P2" s="89" t="s">
        <v>283</v>
      </c>
      <c r="Q2" s="62" t="s">
        <v>129</v>
      </c>
      <c r="R2" s="62" t="s">
        <v>129</v>
      </c>
      <c r="S2" s="62" t="s">
        <v>129</v>
      </c>
      <c r="T2" s="84" t="s">
        <v>307</v>
      </c>
    </row>
    <row r="3" spans="1:20" s="62" customFormat="1">
      <c r="B3" s="86"/>
      <c r="C3" s="88"/>
      <c r="D3" s="88"/>
      <c r="E3" s="88"/>
      <c r="F3" s="88"/>
      <c r="G3" s="70"/>
      <c r="H3" s="70" t="s">
        <v>227</v>
      </c>
      <c r="I3" s="70" t="s">
        <v>228</v>
      </c>
      <c r="J3" s="70" t="s">
        <v>229</v>
      </c>
      <c r="K3" s="88"/>
      <c r="L3" s="70" t="s">
        <v>249</v>
      </c>
      <c r="M3" s="70" t="s">
        <v>288</v>
      </c>
      <c r="N3" s="70" t="s">
        <v>289</v>
      </c>
      <c r="O3" s="70" t="s">
        <v>286</v>
      </c>
      <c r="P3" s="90"/>
      <c r="Q3" s="62" t="s">
        <v>288</v>
      </c>
      <c r="R3" s="62" t="s">
        <v>289</v>
      </c>
      <c r="S3" s="62" t="s">
        <v>287</v>
      </c>
      <c r="T3" s="84"/>
    </row>
    <row r="4" spans="1:20" s="7" customFormat="1">
      <c r="A4" s="7">
        <v>1</v>
      </c>
      <c r="B4" s="71">
        <v>1</v>
      </c>
      <c r="C4" s="72" t="s">
        <v>130</v>
      </c>
      <c r="D4" s="72" t="s">
        <v>11</v>
      </c>
      <c r="E4" s="73" t="s">
        <v>12</v>
      </c>
      <c r="F4" s="74">
        <v>1986</v>
      </c>
      <c r="G4" s="74">
        <f ca="1">YEAR(TODAY())-F4</f>
        <v>31</v>
      </c>
      <c r="H4" s="75">
        <v>1.8</v>
      </c>
      <c r="I4" s="75">
        <v>80</v>
      </c>
      <c r="J4" s="75">
        <f t="shared" ref="J4:J20" si="0">I4/(H4^2)</f>
        <v>24.691358024691358</v>
      </c>
      <c r="K4" s="75" t="str">
        <f>IF(J4&lt;19,"skinny",IF(J4&lt;25,"normal",IF(J4&lt;30,"overweight",IF(J4&lt;35,"obesity level I",IF(J4&lt;40,"obesity level II","obesity level III")))))</f>
        <v>normal</v>
      </c>
      <c r="L4" s="73">
        <v>23</v>
      </c>
      <c r="M4" s="73">
        <v>162</v>
      </c>
      <c r="N4" s="73">
        <v>162</v>
      </c>
      <c r="O4" s="73">
        <v>165</v>
      </c>
      <c r="P4" s="76">
        <f>SUM(M4:O4)/3</f>
        <v>163</v>
      </c>
      <c r="Q4" s="63">
        <v>7</v>
      </c>
      <c r="R4" s="63">
        <v>2</v>
      </c>
      <c r="S4" s="63">
        <v>0</v>
      </c>
      <c r="T4" s="68">
        <f>SUM(Q4:S4)/3</f>
        <v>3</v>
      </c>
    </row>
    <row r="5" spans="1:20" s="7" customFormat="1">
      <c r="A5" s="7">
        <v>4</v>
      </c>
      <c r="B5" s="71">
        <v>2</v>
      </c>
      <c r="C5" s="72" t="s">
        <v>133</v>
      </c>
      <c r="D5" s="72" t="s">
        <v>15</v>
      </c>
      <c r="E5" s="73" t="s">
        <v>8</v>
      </c>
      <c r="F5" s="74">
        <v>1993</v>
      </c>
      <c r="G5" s="77">
        <f t="shared" ref="G5:G20" ca="1" si="1">YEAR(TODAY())-F5</f>
        <v>24</v>
      </c>
      <c r="H5" s="75">
        <v>1.98</v>
      </c>
      <c r="I5" s="75">
        <v>92.3</v>
      </c>
      <c r="J5" s="75">
        <f t="shared" si="0"/>
        <v>23.543515967758392</v>
      </c>
      <c r="K5" s="75" t="str">
        <f t="shared" ref="K5:K20" si="2">IF(J5&lt;19,"skinny",IF(J5&lt;25,"normal",IF(J5&lt;30,"overweight",IF(J5&lt;35,"obesity level I",IF(J5&lt;40,"obesity level II","obesity level III")))))</f>
        <v>normal</v>
      </c>
      <c r="L5" s="73">
        <v>57</v>
      </c>
      <c r="M5" s="73">
        <v>179</v>
      </c>
      <c r="N5" s="73">
        <v>179</v>
      </c>
      <c r="O5" s="73">
        <v>176</v>
      </c>
      <c r="P5" s="76">
        <f t="shared" ref="P5:P35" si="3">SUM(M5:O5)/3</f>
        <v>178</v>
      </c>
      <c r="Q5" s="63">
        <v>13</v>
      </c>
      <c r="R5" s="63">
        <v>13</v>
      </c>
      <c r="S5" s="63">
        <v>5</v>
      </c>
      <c r="T5" s="68">
        <f t="shared" ref="T5:T35" si="4">SUM(Q5:S5)/3</f>
        <v>10.333333333333334</v>
      </c>
    </row>
    <row r="6" spans="1:20" s="7" customFormat="1">
      <c r="A6" s="7">
        <v>11</v>
      </c>
      <c r="B6" s="71">
        <v>3</v>
      </c>
      <c r="C6" s="72" t="s">
        <v>140</v>
      </c>
      <c r="D6" s="72" t="s">
        <v>23</v>
      </c>
      <c r="E6" s="73" t="s">
        <v>24</v>
      </c>
      <c r="F6" s="74">
        <v>1987</v>
      </c>
      <c r="G6" s="77">
        <f t="shared" ca="1" si="1"/>
        <v>30</v>
      </c>
      <c r="H6" s="75">
        <v>1.78</v>
      </c>
      <c r="I6" s="75">
        <v>74.099999999999994</v>
      </c>
      <c r="J6" s="75">
        <f t="shared" si="0"/>
        <v>23.387198586037115</v>
      </c>
      <c r="K6" s="75" t="str">
        <f t="shared" si="2"/>
        <v>normal</v>
      </c>
      <c r="L6" s="73">
        <v>29</v>
      </c>
      <c r="M6" s="73">
        <v>158</v>
      </c>
      <c r="N6" s="73">
        <v>160</v>
      </c>
      <c r="O6" s="73">
        <v>161</v>
      </c>
      <c r="P6" s="76">
        <f t="shared" si="3"/>
        <v>159.66666666666666</v>
      </c>
      <c r="Q6" s="63">
        <v>3</v>
      </c>
      <c r="R6" s="63">
        <v>5</v>
      </c>
      <c r="S6" s="63">
        <v>0</v>
      </c>
      <c r="T6" s="68">
        <f t="shared" si="4"/>
        <v>2.6666666666666665</v>
      </c>
    </row>
    <row r="7" spans="1:20" s="7" customFormat="1">
      <c r="A7" s="7">
        <v>13</v>
      </c>
      <c r="B7" s="71">
        <v>4</v>
      </c>
      <c r="C7" s="72" t="s">
        <v>142</v>
      </c>
      <c r="D7" s="72" t="s">
        <v>26</v>
      </c>
      <c r="E7" s="73" t="s">
        <v>10</v>
      </c>
      <c r="F7" s="74">
        <v>1988</v>
      </c>
      <c r="G7" s="77">
        <f t="shared" ca="1" si="1"/>
        <v>29</v>
      </c>
      <c r="H7" s="75">
        <v>1.83</v>
      </c>
      <c r="I7" s="75">
        <v>76.400000000000006</v>
      </c>
      <c r="J7" s="75">
        <f t="shared" si="0"/>
        <v>22.813461136492577</v>
      </c>
      <c r="K7" s="75" t="str">
        <f t="shared" si="2"/>
        <v>normal</v>
      </c>
      <c r="L7" s="73">
        <v>18</v>
      </c>
      <c r="M7" s="73">
        <v>154</v>
      </c>
      <c r="N7" s="73">
        <v>154</v>
      </c>
      <c r="O7" s="73">
        <v>156</v>
      </c>
      <c r="P7" s="76">
        <f t="shared" si="3"/>
        <v>154.66666666666666</v>
      </c>
      <c r="Q7" s="63">
        <v>3</v>
      </c>
      <c r="R7" s="63">
        <v>3</v>
      </c>
      <c r="S7" s="63">
        <v>4</v>
      </c>
      <c r="T7" s="68">
        <f t="shared" si="4"/>
        <v>3.3333333333333335</v>
      </c>
    </row>
    <row r="8" spans="1:20" s="7" customFormat="1">
      <c r="A8" s="7">
        <v>14</v>
      </c>
      <c r="B8" s="71">
        <v>5</v>
      </c>
      <c r="C8" s="72" t="s">
        <v>143</v>
      </c>
      <c r="D8" s="72" t="s">
        <v>27</v>
      </c>
      <c r="E8" s="73" t="s">
        <v>28</v>
      </c>
      <c r="F8" s="74">
        <v>1993</v>
      </c>
      <c r="G8" s="77">
        <f t="shared" ca="1" si="1"/>
        <v>24</v>
      </c>
      <c r="H8" s="75">
        <v>1.85</v>
      </c>
      <c r="I8" s="75">
        <v>81.8</v>
      </c>
      <c r="J8" s="75">
        <f t="shared" si="0"/>
        <v>23.900657414170926</v>
      </c>
      <c r="K8" s="75" t="str">
        <f t="shared" si="2"/>
        <v>normal</v>
      </c>
      <c r="L8" s="73">
        <v>7</v>
      </c>
      <c r="M8" s="73">
        <v>171</v>
      </c>
      <c r="N8" s="73">
        <v>171</v>
      </c>
      <c r="O8" s="73">
        <v>170</v>
      </c>
      <c r="P8" s="76">
        <f t="shared" si="3"/>
        <v>170.66666666666666</v>
      </c>
      <c r="Q8" s="63">
        <v>8</v>
      </c>
      <c r="R8" s="63">
        <v>8</v>
      </c>
      <c r="S8" s="63">
        <v>10</v>
      </c>
      <c r="T8" s="68">
        <f t="shared" si="4"/>
        <v>8.6666666666666661</v>
      </c>
    </row>
    <row r="9" spans="1:20" s="7" customFormat="1">
      <c r="A9" s="7">
        <v>17</v>
      </c>
      <c r="B9" s="71">
        <v>6</v>
      </c>
      <c r="C9" s="72" t="s">
        <v>146</v>
      </c>
      <c r="D9" s="72" t="s">
        <v>32</v>
      </c>
      <c r="E9" s="73" t="s">
        <v>33</v>
      </c>
      <c r="F9" s="74">
        <v>1988</v>
      </c>
      <c r="G9" s="77">
        <f t="shared" ca="1" si="1"/>
        <v>29</v>
      </c>
      <c r="H9" s="75">
        <v>1.98</v>
      </c>
      <c r="I9" s="75">
        <v>97.3</v>
      </c>
      <c r="J9" s="75">
        <f t="shared" si="0"/>
        <v>24.818896031017243</v>
      </c>
      <c r="K9" s="75" t="str">
        <f t="shared" si="2"/>
        <v>normal</v>
      </c>
      <c r="L9" s="73">
        <v>30</v>
      </c>
      <c r="M9" s="73">
        <v>184</v>
      </c>
      <c r="N9" s="73">
        <v>175</v>
      </c>
      <c r="O9" s="73">
        <v>177</v>
      </c>
      <c r="P9" s="76">
        <f t="shared" si="3"/>
        <v>178.66666666666666</v>
      </c>
      <c r="Q9" s="63">
        <v>13</v>
      </c>
      <c r="R9" s="63">
        <v>6</v>
      </c>
      <c r="S9" s="63">
        <v>6</v>
      </c>
      <c r="T9" s="68">
        <f t="shared" si="4"/>
        <v>8.3333333333333339</v>
      </c>
    </row>
    <row r="10" spans="1:20" s="7" customFormat="1">
      <c r="A10" s="7">
        <v>22</v>
      </c>
      <c r="B10" s="71">
        <v>7</v>
      </c>
      <c r="C10" s="72" t="s">
        <v>150</v>
      </c>
      <c r="D10" s="72" t="s">
        <v>39</v>
      </c>
      <c r="E10" s="73" t="s">
        <v>40</v>
      </c>
      <c r="F10" s="74">
        <v>1990</v>
      </c>
      <c r="G10" s="77">
        <f t="shared" ca="1" si="1"/>
        <v>27</v>
      </c>
      <c r="H10" s="75">
        <v>1.8</v>
      </c>
      <c r="I10" s="75">
        <v>68.2</v>
      </c>
      <c r="J10" s="75">
        <f t="shared" si="0"/>
        <v>21.049382716049383</v>
      </c>
      <c r="K10" s="75" t="str">
        <f t="shared" si="2"/>
        <v>normal</v>
      </c>
      <c r="L10" s="73">
        <v>12</v>
      </c>
      <c r="M10" s="73">
        <v>165</v>
      </c>
      <c r="N10" s="73">
        <v>165</v>
      </c>
      <c r="O10" s="73">
        <v>159</v>
      </c>
      <c r="P10" s="76">
        <f t="shared" si="3"/>
        <v>163</v>
      </c>
      <c r="Q10" s="63">
        <v>6</v>
      </c>
      <c r="R10" s="63">
        <v>6</v>
      </c>
      <c r="S10" s="63">
        <v>2</v>
      </c>
      <c r="T10" s="68">
        <f t="shared" si="4"/>
        <v>4.666666666666667</v>
      </c>
    </row>
    <row r="11" spans="1:20" s="7" customFormat="1">
      <c r="A11" s="7">
        <v>24</v>
      </c>
      <c r="B11" s="71">
        <v>8</v>
      </c>
      <c r="C11" s="72" t="s">
        <v>152</v>
      </c>
      <c r="D11" s="72" t="s">
        <v>42</v>
      </c>
      <c r="E11" s="73" t="s">
        <v>43</v>
      </c>
      <c r="F11" s="74">
        <v>1990</v>
      </c>
      <c r="G11" s="77">
        <f t="shared" ca="1" si="1"/>
        <v>27</v>
      </c>
      <c r="H11" s="75">
        <v>1.96</v>
      </c>
      <c r="I11" s="75">
        <v>98.2</v>
      </c>
      <c r="J11" s="75">
        <f t="shared" si="0"/>
        <v>25.562265722615578</v>
      </c>
      <c r="K11" s="75" t="str">
        <f t="shared" si="2"/>
        <v>overweight</v>
      </c>
      <c r="L11" s="73">
        <v>6</v>
      </c>
      <c r="M11" s="73">
        <v>187</v>
      </c>
      <c r="N11" s="73">
        <v>187</v>
      </c>
      <c r="O11" s="73">
        <v>193</v>
      </c>
      <c r="P11" s="76">
        <f t="shared" si="3"/>
        <v>189</v>
      </c>
      <c r="Q11" s="63">
        <v>25</v>
      </c>
      <c r="R11" s="63">
        <v>25</v>
      </c>
      <c r="S11" s="63">
        <v>5</v>
      </c>
      <c r="T11" s="68">
        <f t="shared" si="4"/>
        <v>18.333333333333332</v>
      </c>
    </row>
    <row r="12" spans="1:20" s="7" customFormat="1">
      <c r="A12" s="7">
        <v>28</v>
      </c>
      <c r="B12" s="71">
        <v>9</v>
      </c>
      <c r="C12" s="72" t="s">
        <v>156</v>
      </c>
      <c r="D12" s="72" t="s">
        <v>45</v>
      </c>
      <c r="E12" s="73" t="s">
        <v>10</v>
      </c>
      <c r="F12" s="74">
        <v>1986</v>
      </c>
      <c r="G12" s="77">
        <f t="shared" ca="1" si="1"/>
        <v>31</v>
      </c>
      <c r="H12" s="75">
        <v>1.85</v>
      </c>
      <c r="I12" s="75">
        <v>85.5</v>
      </c>
      <c r="J12" s="75">
        <f t="shared" si="0"/>
        <v>24.981738495252007</v>
      </c>
      <c r="K12" s="75" t="str">
        <f t="shared" si="2"/>
        <v>normal</v>
      </c>
      <c r="L12" s="73">
        <v>4</v>
      </c>
      <c r="M12" s="73">
        <v>173</v>
      </c>
      <c r="N12" s="73">
        <v>173</v>
      </c>
      <c r="O12" s="73">
        <v>173</v>
      </c>
      <c r="P12" s="76">
        <f t="shared" si="3"/>
        <v>173</v>
      </c>
      <c r="Q12" s="63">
        <v>4</v>
      </c>
      <c r="R12" s="63">
        <v>4</v>
      </c>
      <c r="S12" s="63">
        <v>3</v>
      </c>
      <c r="T12" s="68">
        <f t="shared" si="4"/>
        <v>3.6666666666666665</v>
      </c>
    </row>
    <row r="13" spans="1:20" s="7" customFormat="1">
      <c r="A13" s="7">
        <v>29</v>
      </c>
      <c r="B13" s="71">
        <v>10</v>
      </c>
      <c r="C13" s="72" t="s">
        <v>243</v>
      </c>
      <c r="D13" s="72" t="s">
        <v>46</v>
      </c>
      <c r="E13" s="73" t="s">
        <v>9</v>
      </c>
      <c r="F13" s="74">
        <v>1988</v>
      </c>
      <c r="G13" s="77">
        <f t="shared" ca="1" si="1"/>
        <v>29</v>
      </c>
      <c r="H13" s="75">
        <v>1.98</v>
      </c>
      <c r="I13" s="75">
        <v>89.1</v>
      </c>
      <c r="J13" s="75">
        <f t="shared" si="0"/>
        <v>22.727272727272727</v>
      </c>
      <c r="K13" s="75" t="str">
        <f t="shared" si="2"/>
        <v>normal</v>
      </c>
      <c r="L13" s="73">
        <v>8</v>
      </c>
      <c r="M13" s="73">
        <v>179</v>
      </c>
      <c r="N13" s="73">
        <v>177</v>
      </c>
      <c r="O13" s="73">
        <v>174</v>
      </c>
      <c r="P13" s="76">
        <f t="shared" si="3"/>
        <v>176.66666666666666</v>
      </c>
      <c r="Q13" s="63">
        <v>8</v>
      </c>
      <c r="R13" s="63">
        <v>11</v>
      </c>
      <c r="S13" s="63">
        <v>8</v>
      </c>
      <c r="T13" s="68">
        <f t="shared" si="4"/>
        <v>9</v>
      </c>
    </row>
    <row r="14" spans="1:20" s="7" customFormat="1">
      <c r="A14" s="7">
        <v>30</v>
      </c>
      <c r="B14" s="71">
        <v>11</v>
      </c>
      <c r="C14" s="72" t="s">
        <v>157</v>
      </c>
      <c r="D14" s="72" t="s">
        <v>47</v>
      </c>
      <c r="E14" s="73" t="s">
        <v>48</v>
      </c>
      <c r="F14" s="74">
        <v>1992</v>
      </c>
      <c r="G14" s="77">
        <f t="shared" ca="1" si="1"/>
        <v>25</v>
      </c>
      <c r="H14" s="75">
        <v>1.85</v>
      </c>
      <c r="I14" s="75">
        <v>79.099999999999994</v>
      </c>
      <c r="J14" s="75">
        <f t="shared" si="0"/>
        <v>23.111760409057702</v>
      </c>
      <c r="K14" s="75" t="str">
        <f t="shared" si="2"/>
        <v>normal</v>
      </c>
      <c r="L14" s="73">
        <v>63</v>
      </c>
      <c r="M14" s="73">
        <v>151</v>
      </c>
      <c r="N14" s="73">
        <v>151</v>
      </c>
      <c r="O14" s="73">
        <v>165</v>
      </c>
      <c r="P14" s="76">
        <f t="shared" si="3"/>
        <v>155.66666666666666</v>
      </c>
      <c r="Q14" s="63">
        <v>2</v>
      </c>
      <c r="R14" s="63">
        <v>2</v>
      </c>
      <c r="S14" s="63">
        <v>1</v>
      </c>
      <c r="T14" s="68">
        <f t="shared" si="4"/>
        <v>1.6666666666666667</v>
      </c>
    </row>
    <row r="15" spans="1:20" s="7" customFormat="1">
      <c r="A15" s="7">
        <v>34</v>
      </c>
      <c r="B15" s="71">
        <v>12</v>
      </c>
      <c r="C15" s="72" t="s">
        <v>161</v>
      </c>
      <c r="D15" s="72" t="s">
        <v>52</v>
      </c>
      <c r="E15" s="73" t="s">
        <v>53</v>
      </c>
      <c r="F15" s="74">
        <v>1985</v>
      </c>
      <c r="G15" s="77">
        <f t="shared" ca="1" si="1"/>
        <v>32</v>
      </c>
      <c r="H15" s="75">
        <v>1.83</v>
      </c>
      <c r="I15" s="75">
        <v>81.400000000000006</v>
      </c>
      <c r="J15" s="75">
        <f t="shared" si="0"/>
        <v>24.306488697781358</v>
      </c>
      <c r="K15" s="75" t="str">
        <f t="shared" si="2"/>
        <v>normal</v>
      </c>
      <c r="L15" s="73">
        <v>3</v>
      </c>
      <c r="M15" s="73">
        <v>165</v>
      </c>
      <c r="N15" s="73">
        <v>176</v>
      </c>
      <c r="O15" s="73">
        <v>168</v>
      </c>
      <c r="P15" s="76">
        <f t="shared" si="3"/>
        <v>169.66666666666666</v>
      </c>
      <c r="Q15" s="63">
        <v>2</v>
      </c>
      <c r="R15" s="63">
        <v>16</v>
      </c>
      <c r="S15" s="63">
        <v>6</v>
      </c>
      <c r="T15" s="68">
        <f t="shared" si="4"/>
        <v>8</v>
      </c>
    </row>
    <row r="16" spans="1:20" s="7" customFormat="1">
      <c r="A16" s="7">
        <v>36</v>
      </c>
      <c r="B16" s="71">
        <v>13</v>
      </c>
      <c r="C16" s="72" t="s">
        <v>163</v>
      </c>
      <c r="D16" s="72" t="s">
        <v>126</v>
      </c>
      <c r="E16" s="73" t="s">
        <v>6</v>
      </c>
      <c r="F16" s="74">
        <v>1987</v>
      </c>
      <c r="G16" s="77">
        <f t="shared" ca="1" si="1"/>
        <v>30</v>
      </c>
      <c r="H16" s="75">
        <v>1.88</v>
      </c>
      <c r="I16" s="75">
        <v>77.3</v>
      </c>
      <c r="J16" s="75">
        <f t="shared" si="0"/>
        <v>21.870755998189228</v>
      </c>
      <c r="K16" s="75" t="str">
        <f t="shared" si="2"/>
        <v>normal</v>
      </c>
      <c r="L16" s="73">
        <v>2</v>
      </c>
      <c r="M16" s="73">
        <v>176</v>
      </c>
      <c r="N16" s="73">
        <v>172</v>
      </c>
      <c r="O16" s="73">
        <v>177</v>
      </c>
      <c r="P16" s="76">
        <f t="shared" si="3"/>
        <v>175</v>
      </c>
      <c r="Q16" s="63">
        <v>5</v>
      </c>
      <c r="R16" s="63">
        <v>2</v>
      </c>
      <c r="S16" s="63">
        <v>7</v>
      </c>
      <c r="T16" s="68">
        <f t="shared" si="4"/>
        <v>4.666666666666667</v>
      </c>
    </row>
    <row r="17" spans="1:20" s="7" customFormat="1">
      <c r="A17" s="7">
        <v>43</v>
      </c>
      <c r="B17" s="71">
        <v>14</v>
      </c>
      <c r="C17" s="72" t="s">
        <v>170</v>
      </c>
      <c r="D17" s="72" t="s">
        <v>62</v>
      </c>
      <c r="E17" s="73" t="s">
        <v>63</v>
      </c>
      <c r="F17" s="74">
        <v>1996</v>
      </c>
      <c r="G17" s="77">
        <f t="shared" ca="1" si="1"/>
        <v>21</v>
      </c>
      <c r="H17" s="75">
        <v>1.85</v>
      </c>
      <c r="I17" s="75">
        <v>83.2</v>
      </c>
      <c r="J17" s="75">
        <f t="shared" si="0"/>
        <v>24.309715120525929</v>
      </c>
      <c r="K17" s="75" t="str">
        <f t="shared" si="2"/>
        <v>normal</v>
      </c>
      <c r="L17" s="73">
        <v>67</v>
      </c>
      <c r="M17" s="73">
        <v>175</v>
      </c>
      <c r="N17" s="73">
        <v>164</v>
      </c>
      <c r="O17" s="73">
        <v>172</v>
      </c>
      <c r="P17" s="76">
        <f t="shared" si="3"/>
        <v>170.33333333333334</v>
      </c>
      <c r="Q17" s="63">
        <v>6</v>
      </c>
      <c r="R17" s="63">
        <v>3</v>
      </c>
      <c r="S17" s="63">
        <v>7</v>
      </c>
      <c r="T17" s="68">
        <f t="shared" si="4"/>
        <v>5.333333333333333</v>
      </c>
    </row>
    <row r="18" spans="1:20" s="7" customFormat="1">
      <c r="A18" s="7">
        <v>45</v>
      </c>
      <c r="B18" s="71">
        <v>15</v>
      </c>
      <c r="C18" s="72" t="s">
        <v>246</v>
      </c>
      <c r="D18" s="72" t="s">
        <v>247</v>
      </c>
      <c r="E18" s="73" t="s">
        <v>65</v>
      </c>
      <c r="F18" s="74">
        <v>1987</v>
      </c>
      <c r="G18" s="77">
        <f t="shared" ca="1" si="1"/>
        <v>30</v>
      </c>
      <c r="H18" s="75">
        <v>1.91</v>
      </c>
      <c r="I18" s="75">
        <v>84.1</v>
      </c>
      <c r="J18" s="75">
        <f t="shared" si="0"/>
        <v>23.053096132233215</v>
      </c>
      <c r="K18" s="75" t="str">
        <f t="shared" si="2"/>
        <v>normal</v>
      </c>
      <c r="L18" s="73">
        <v>1</v>
      </c>
      <c r="M18" s="73">
        <v>166</v>
      </c>
      <c r="N18" s="73">
        <v>162</v>
      </c>
      <c r="O18" s="73">
        <v>160</v>
      </c>
      <c r="P18" s="76">
        <f t="shared" si="3"/>
        <v>162.66666666666666</v>
      </c>
      <c r="Q18" s="63">
        <v>2</v>
      </c>
      <c r="R18" s="63">
        <v>9</v>
      </c>
      <c r="S18" s="63">
        <v>5</v>
      </c>
      <c r="T18" s="68">
        <f t="shared" si="4"/>
        <v>5.333333333333333</v>
      </c>
    </row>
    <row r="19" spans="1:20" s="7" customFormat="1">
      <c r="A19" s="7">
        <v>51</v>
      </c>
      <c r="B19" s="71">
        <v>16</v>
      </c>
      <c r="C19" s="72" t="s">
        <v>177</v>
      </c>
      <c r="D19" s="72" t="s">
        <v>73</v>
      </c>
      <c r="E19" s="73" t="s">
        <v>33</v>
      </c>
      <c r="F19" s="74">
        <v>1992</v>
      </c>
      <c r="G19" s="77">
        <f t="shared" ca="1" si="1"/>
        <v>25</v>
      </c>
      <c r="H19" s="75">
        <v>1.7</v>
      </c>
      <c r="I19" s="75">
        <v>64.099999999999994</v>
      </c>
      <c r="J19" s="75">
        <f t="shared" si="0"/>
        <v>22.179930795847753</v>
      </c>
      <c r="K19" s="75" t="str">
        <f t="shared" si="2"/>
        <v>normal</v>
      </c>
      <c r="L19" s="73">
        <v>41</v>
      </c>
      <c r="M19" s="73">
        <v>164</v>
      </c>
      <c r="N19" s="73">
        <v>160</v>
      </c>
      <c r="O19" s="73">
        <v>156</v>
      </c>
      <c r="P19" s="76">
        <f t="shared" si="3"/>
        <v>160</v>
      </c>
      <c r="Q19" s="63">
        <v>2</v>
      </c>
      <c r="R19" s="63">
        <v>2</v>
      </c>
      <c r="S19" s="63">
        <v>4</v>
      </c>
      <c r="T19" s="68">
        <f t="shared" si="4"/>
        <v>2.6666666666666665</v>
      </c>
    </row>
    <row r="20" spans="1:20" s="7" customFormat="1">
      <c r="A20" s="7">
        <v>54</v>
      </c>
      <c r="B20" s="71">
        <v>17</v>
      </c>
      <c r="C20" s="72" t="s">
        <v>180</v>
      </c>
      <c r="D20" s="72" t="s">
        <v>55</v>
      </c>
      <c r="E20" s="73" t="s">
        <v>56</v>
      </c>
      <c r="F20" s="74">
        <v>1986</v>
      </c>
      <c r="G20" s="77">
        <f t="shared" ca="1" si="1"/>
        <v>31</v>
      </c>
      <c r="H20" s="75">
        <v>2.0299999999999998</v>
      </c>
      <c r="I20" s="75">
        <v>89.1</v>
      </c>
      <c r="J20" s="75">
        <f t="shared" si="0"/>
        <v>21.621490451115051</v>
      </c>
      <c r="K20" s="75" t="str">
        <f t="shared" si="2"/>
        <v>normal</v>
      </c>
      <c r="L20" s="73">
        <v>56</v>
      </c>
      <c r="M20" s="73">
        <v>182</v>
      </c>
      <c r="N20" s="73">
        <v>190</v>
      </c>
      <c r="O20" s="73">
        <v>190</v>
      </c>
      <c r="P20" s="76">
        <f t="shared" si="3"/>
        <v>187.33333333333334</v>
      </c>
      <c r="Q20" s="63">
        <v>13</v>
      </c>
      <c r="R20" s="63">
        <v>21</v>
      </c>
      <c r="S20" s="63">
        <v>24</v>
      </c>
      <c r="T20" s="68">
        <f t="shared" si="4"/>
        <v>19.333333333333332</v>
      </c>
    </row>
    <row r="21" spans="1:20" s="7" customFormat="1">
      <c r="A21" s="7">
        <v>68</v>
      </c>
      <c r="B21" s="71">
        <v>18</v>
      </c>
      <c r="C21" s="72" t="s">
        <v>194</v>
      </c>
      <c r="D21" s="72" t="s">
        <v>94</v>
      </c>
      <c r="E21" s="73" t="s">
        <v>95</v>
      </c>
      <c r="F21" s="74">
        <v>1991</v>
      </c>
      <c r="G21" s="77">
        <f t="shared" ref="G21:G32" ca="1" si="5">YEAR(TODAY())-F21</f>
        <v>26</v>
      </c>
      <c r="H21" s="75">
        <v>1.91</v>
      </c>
      <c r="I21" s="75">
        <v>80</v>
      </c>
      <c r="J21" s="75">
        <f t="shared" ref="J21:J32" si="6">I21/(H21^2)</f>
        <v>21.929223431375238</v>
      </c>
      <c r="K21" s="75" t="str">
        <f t="shared" ref="K21:K32" si="7">IF(J21&lt;19,"skinny",IF(J21&lt;25,"normal",IF(J21&lt;30,"overweight",IF(J21&lt;35,"obesity level I",IF(J21&lt;40,"obesity level II","obesity level III")))))</f>
        <v>normal</v>
      </c>
      <c r="L21" s="73">
        <v>13</v>
      </c>
      <c r="M21" s="73">
        <v>173</v>
      </c>
      <c r="N21" s="73">
        <v>182</v>
      </c>
      <c r="O21" s="73">
        <v>176</v>
      </c>
      <c r="P21" s="76">
        <f t="shared" si="3"/>
        <v>177</v>
      </c>
      <c r="Q21" s="63">
        <v>8</v>
      </c>
      <c r="R21" s="63">
        <v>4</v>
      </c>
      <c r="S21" s="63">
        <v>14</v>
      </c>
      <c r="T21" s="68">
        <f t="shared" si="4"/>
        <v>8.6666666666666661</v>
      </c>
    </row>
    <row r="22" spans="1:20" s="7" customFormat="1">
      <c r="A22" s="7">
        <v>70</v>
      </c>
      <c r="B22" s="71">
        <v>19</v>
      </c>
      <c r="C22" s="72" t="s">
        <v>196</v>
      </c>
      <c r="D22" s="72" t="s">
        <v>97</v>
      </c>
      <c r="E22" s="73" t="s">
        <v>2</v>
      </c>
      <c r="F22" s="74">
        <v>1986</v>
      </c>
      <c r="G22" s="77">
        <f t="shared" ca="1" si="5"/>
        <v>31</v>
      </c>
      <c r="H22" s="75">
        <v>1.85</v>
      </c>
      <c r="I22" s="75">
        <v>75</v>
      </c>
      <c r="J22" s="75">
        <f t="shared" si="6"/>
        <v>21.913805697589478</v>
      </c>
      <c r="K22" s="75" t="str">
        <f t="shared" si="7"/>
        <v>normal</v>
      </c>
      <c r="L22" s="73">
        <v>25</v>
      </c>
      <c r="M22" s="73">
        <v>163</v>
      </c>
      <c r="N22" s="73">
        <v>164</v>
      </c>
      <c r="O22" s="73">
        <v>163</v>
      </c>
      <c r="P22" s="76">
        <f t="shared" si="3"/>
        <v>163.33333333333334</v>
      </c>
      <c r="Q22" s="63">
        <v>7</v>
      </c>
      <c r="R22" s="63">
        <v>5</v>
      </c>
      <c r="S22" s="63">
        <v>2</v>
      </c>
      <c r="T22" s="68">
        <f t="shared" si="4"/>
        <v>4.666666666666667</v>
      </c>
    </row>
    <row r="23" spans="1:20" s="7" customFormat="1">
      <c r="A23" s="7">
        <v>75</v>
      </c>
      <c r="B23" s="71">
        <v>20</v>
      </c>
      <c r="C23" s="72" t="s">
        <v>201</v>
      </c>
      <c r="D23" s="72" t="s">
        <v>104</v>
      </c>
      <c r="E23" s="73" t="s">
        <v>4</v>
      </c>
      <c r="F23" s="74">
        <v>1989</v>
      </c>
      <c r="G23" s="77">
        <f t="shared" ca="1" si="5"/>
        <v>28</v>
      </c>
      <c r="H23" s="75">
        <v>1.78</v>
      </c>
      <c r="I23" s="75">
        <v>75</v>
      </c>
      <c r="J23" s="75">
        <f t="shared" si="6"/>
        <v>23.671253629592222</v>
      </c>
      <c r="K23" s="75" t="str">
        <f t="shared" si="7"/>
        <v>normal</v>
      </c>
      <c r="L23" s="73">
        <v>9</v>
      </c>
      <c r="M23" s="73">
        <v>166</v>
      </c>
      <c r="N23" s="73">
        <v>164</v>
      </c>
      <c r="O23" s="73">
        <v>163</v>
      </c>
      <c r="P23" s="76">
        <f t="shared" si="3"/>
        <v>164.33333333333334</v>
      </c>
      <c r="Q23" s="63">
        <v>3</v>
      </c>
      <c r="R23" s="63">
        <v>5</v>
      </c>
      <c r="S23" s="63">
        <v>7</v>
      </c>
      <c r="T23" s="68">
        <f t="shared" si="4"/>
        <v>5</v>
      </c>
    </row>
    <row r="24" spans="1:20" s="7" customFormat="1">
      <c r="A24" s="7">
        <v>76</v>
      </c>
      <c r="B24" s="71">
        <v>21</v>
      </c>
      <c r="C24" s="72" t="s">
        <v>202</v>
      </c>
      <c r="D24" s="72" t="s">
        <v>105</v>
      </c>
      <c r="E24" s="73" t="s">
        <v>65</v>
      </c>
      <c r="F24" s="74">
        <v>1995</v>
      </c>
      <c r="G24" s="77">
        <f t="shared" ca="1" si="5"/>
        <v>22</v>
      </c>
      <c r="H24" s="75">
        <v>1.88</v>
      </c>
      <c r="I24" s="75">
        <v>83.6</v>
      </c>
      <c r="J24" s="75">
        <f t="shared" si="6"/>
        <v>23.65323675871435</v>
      </c>
      <c r="K24" s="75" t="str">
        <f t="shared" si="7"/>
        <v>normal</v>
      </c>
      <c r="L24" s="73">
        <v>49</v>
      </c>
      <c r="M24" s="73">
        <v>169</v>
      </c>
      <c r="N24" s="73">
        <v>169</v>
      </c>
      <c r="O24" s="73">
        <v>171</v>
      </c>
      <c r="P24" s="76">
        <f t="shared" si="3"/>
        <v>169.66666666666666</v>
      </c>
      <c r="Q24" s="63">
        <v>3</v>
      </c>
      <c r="R24" s="63">
        <v>1</v>
      </c>
      <c r="S24" s="63">
        <v>4</v>
      </c>
      <c r="T24" s="68">
        <f t="shared" si="4"/>
        <v>2.6666666666666665</v>
      </c>
    </row>
    <row r="25" spans="1:20" s="7" customFormat="1">
      <c r="A25" s="7">
        <v>80</v>
      </c>
      <c r="B25" s="71">
        <v>22</v>
      </c>
      <c r="C25" s="72" t="s">
        <v>206</v>
      </c>
      <c r="D25" s="72" t="s">
        <v>110</v>
      </c>
      <c r="E25" s="73" t="s">
        <v>2</v>
      </c>
      <c r="F25" s="74">
        <v>1994</v>
      </c>
      <c r="G25" s="77">
        <f t="shared" ca="1" si="5"/>
        <v>23</v>
      </c>
      <c r="H25" s="75">
        <v>1.85</v>
      </c>
      <c r="I25" s="75">
        <v>81.400000000000006</v>
      </c>
      <c r="J25" s="75">
        <f t="shared" si="6"/>
        <v>23.783783783783782</v>
      </c>
      <c r="K25" s="75" t="str">
        <f t="shared" si="7"/>
        <v>normal</v>
      </c>
      <c r="L25" s="73">
        <v>17</v>
      </c>
      <c r="M25" s="73">
        <v>174</v>
      </c>
      <c r="N25" s="73">
        <v>176</v>
      </c>
      <c r="O25" s="73">
        <v>176</v>
      </c>
      <c r="P25" s="76">
        <f t="shared" si="3"/>
        <v>175.33333333333334</v>
      </c>
      <c r="Q25" s="63">
        <v>17</v>
      </c>
      <c r="R25" s="63">
        <v>5</v>
      </c>
      <c r="S25" s="63">
        <v>6</v>
      </c>
      <c r="T25" s="68">
        <f t="shared" si="4"/>
        <v>9.3333333333333339</v>
      </c>
    </row>
    <row r="26" spans="1:20" s="7" customFormat="1">
      <c r="A26" s="7">
        <v>81</v>
      </c>
      <c r="B26" s="71">
        <v>23</v>
      </c>
      <c r="C26" s="72" t="s">
        <v>207</v>
      </c>
      <c r="D26" s="72" t="s">
        <v>111</v>
      </c>
      <c r="E26" s="73" t="s">
        <v>2</v>
      </c>
      <c r="F26" s="74">
        <v>1986</v>
      </c>
      <c r="G26" s="77">
        <f t="shared" ca="1" si="5"/>
        <v>31</v>
      </c>
      <c r="H26" s="75">
        <v>1.93</v>
      </c>
      <c r="I26" s="75">
        <v>80.5</v>
      </c>
      <c r="J26" s="75">
        <f t="shared" si="6"/>
        <v>21.611318424655696</v>
      </c>
      <c r="K26" s="75" t="str">
        <f t="shared" si="7"/>
        <v>normal</v>
      </c>
      <c r="L26" s="73">
        <v>16</v>
      </c>
      <c r="M26" s="73">
        <v>164</v>
      </c>
      <c r="N26" s="73">
        <v>172</v>
      </c>
      <c r="O26" s="73">
        <v>173</v>
      </c>
      <c r="P26" s="76">
        <f t="shared" si="3"/>
        <v>169.66666666666666</v>
      </c>
      <c r="Q26" s="63">
        <v>2</v>
      </c>
      <c r="R26" s="63">
        <v>6</v>
      </c>
      <c r="S26" s="63">
        <v>4</v>
      </c>
      <c r="T26" s="68">
        <f t="shared" si="4"/>
        <v>4</v>
      </c>
    </row>
    <row r="27" spans="1:20" s="7" customFormat="1">
      <c r="A27" s="7">
        <v>85</v>
      </c>
      <c r="B27" s="71">
        <v>24</v>
      </c>
      <c r="C27" s="72" t="s">
        <v>211</v>
      </c>
      <c r="D27" s="72" t="s">
        <v>115</v>
      </c>
      <c r="E27" s="73" t="s">
        <v>10</v>
      </c>
      <c r="F27" s="74">
        <v>1983</v>
      </c>
      <c r="G27" s="77">
        <f t="shared" ca="1" si="5"/>
        <v>34</v>
      </c>
      <c r="H27" s="75">
        <v>1.85</v>
      </c>
      <c r="I27" s="75">
        <v>87.3</v>
      </c>
      <c r="J27" s="75">
        <f t="shared" si="6"/>
        <v>25.507669831994153</v>
      </c>
      <c r="K27" s="75" t="str">
        <f t="shared" si="7"/>
        <v>overweight</v>
      </c>
      <c r="L27" s="73">
        <v>37</v>
      </c>
      <c r="M27" s="73">
        <v>158</v>
      </c>
      <c r="N27" s="73">
        <v>159</v>
      </c>
      <c r="O27" s="73">
        <v>157</v>
      </c>
      <c r="P27" s="76">
        <f t="shared" si="3"/>
        <v>158</v>
      </c>
      <c r="Q27" s="63">
        <v>0</v>
      </c>
      <c r="R27" s="63">
        <v>5</v>
      </c>
      <c r="S27" s="63">
        <v>2</v>
      </c>
      <c r="T27" s="68">
        <f t="shared" si="4"/>
        <v>2.3333333333333335</v>
      </c>
    </row>
    <row r="28" spans="1:20" s="7" customFormat="1">
      <c r="A28" s="7">
        <v>86</v>
      </c>
      <c r="B28" s="71">
        <v>25</v>
      </c>
      <c r="C28" s="72" t="s">
        <v>212</v>
      </c>
      <c r="D28" s="72" t="s">
        <v>116</v>
      </c>
      <c r="E28" s="73" t="s">
        <v>33</v>
      </c>
      <c r="F28" s="74">
        <v>1985</v>
      </c>
      <c r="G28" s="77">
        <f t="shared" ca="1" si="5"/>
        <v>32</v>
      </c>
      <c r="H28" s="75">
        <v>1.88</v>
      </c>
      <c r="I28" s="75">
        <v>83.2</v>
      </c>
      <c r="J28" s="75">
        <f t="shared" si="6"/>
        <v>23.540063377093709</v>
      </c>
      <c r="K28" s="75" t="str">
        <f t="shared" si="7"/>
        <v>normal</v>
      </c>
      <c r="L28" s="73">
        <v>65</v>
      </c>
      <c r="M28" s="73">
        <v>163</v>
      </c>
      <c r="N28" s="73">
        <v>166</v>
      </c>
      <c r="O28" s="73">
        <v>167</v>
      </c>
      <c r="P28" s="76">
        <f t="shared" si="3"/>
        <v>165.33333333333334</v>
      </c>
      <c r="Q28" s="63">
        <v>4</v>
      </c>
      <c r="R28" s="63">
        <v>8</v>
      </c>
      <c r="S28" s="63">
        <v>0</v>
      </c>
      <c r="T28" s="68">
        <f t="shared" si="4"/>
        <v>4</v>
      </c>
    </row>
    <row r="29" spans="1:20" s="7" customFormat="1">
      <c r="A29" s="7">
        <v>90</v>
      </c>
      <c r="B29" s="71">
        <v>26</v>
      </c>
      <c r="C29" s="72" t="s">
        <v>216</v>
      </c>
      <c r="D29" s="72" t="s">
        <v>11</v>
      </c>
      <c r="E29" s="73" t="s">
        <v>10</v>
      </c>
      <c r="F29" s="74">
        <v>1991</v>
      </c>
      <c r="G29" s="77">
        <f t="shared" ca="1" si="5"/>
        <v>26</v>
      </c>
      <c r="H29" s="75">
        <v>1.88</v>
      </c>
      <c r="I29" s="75">
        <v>78.2</v>
      </c>
      <c r="J29" s="75">
        <f t="shared" si="6"/>
        <v>22.125396106835673</v>
      </c>
      <c r="K29" s="75" t="str">
        <f t="shared" si="7"/>
        <v>normal</v>
      </c>
      <c r="L29" s="73">
        <v>21</v>
      </c>
      <c r="M29" s="73">
        <v>165</v>
      </c>
      <c r="N29" s="73">
        <v>163</v>
      </c>
      <c r="O29" s="73">
        <v>163</v>
      </c>
      <c r="P29" s="76">
        <f t="shared" si="3"/>
        <v>163.66666666666666</v>
      </c>
      <c r="Q29" s="63">
        <v>9</v>
      </c>
      <c r="R29" s="63">
        <v>15</v>
      </c>
      <c r="S29" s="63">
        <v>0</v>
      </c>
      <c r="T29" s="68">
        <f t="shared" si="4"/>
        <v>8</v>
      </c>
    </row>
    <row r="30" spans="1:20" s="7" customFormat="1">
      <c r="A30" s="7">
        <v>92</v>
      </c>
      <c r="B30" s="71">
        <v>27</v>
      </c>
      <c r="C30" s="72" t="s">
        <v>218</v>
      </c>
      <c r="D30" s="72" t="s">
        <v>120</v>
      </c>
      <c r="E30" s="73" t="s">
        <v>1</v>
      </c>
      <c r="F30" s="74">
        <v>1996</v>
      </c>
      <c r="G30" s="77">
        <f t="shared" ca="1" si="5"/>
        <v>21</v>
      </c>
      <c r="H30" s="75">
        <v>1.98</v>
      </c>
      <c r="I30" s="75">
        <v>88.2</v>
      </c>
      <c r="J30" s="75">
        <f t="shared" si="6"/>
        <v>22.497704315886136</v>
      </c>
      <c r="K30" s="75" t="str">
        <f t="shared" si="7"/>
        <v>normal</v>
      </c>
      <c r="L30" s="73">
        <v>53</v>
      </c>
      <c r="M30" s="73">
        <v>177</v>
      </c>
      <c r="N30" s="73">
        <v>176</v>
      </c>
      <c r="O30" s="73">
        <v>179</v>
      </c>
      <c r="P30" s="76">
        <f t="shared" si="3"/>
        <v>177.33333333333334</v>
      </c>
      <c r="Q30" s="63">
        <v>8</v>
      </c>
      <c r="R30" s="63">
        <v>12</v>
      </c>
      <c r="S30" s="63">
        <v>8</v>
      </c>
      <c r="T30" s="68">
        <f t="shared" si="4"/>
        <v>9.3333333333333339</v>
      </c>
    </row>
    <row r="31" spans="1:20" s="7" customFormat="1">
      <c r="A31" s="7">
        <v>93</v>
      </c>
      <c r="B31" s="71">
        <v>28</v>
      </c>
      <c r="C31" s="72" t="s">
        <v>219</v>
      </c>
      <c r="D31" s="72" t="s">
        <v>121</v>
      </c>
      <c r="E31" s="73" t="s">
        <v>10</v>
      </c>
      <c r="F31" s="74">
        <v>1983</v>
      </c>
      <c r="G31" s="77">
        <f t="shared" ca="1" si="5"/>
        <v>34</v>
      </c>
      <c r="H31" s="75">
        <v>1.85</v>
      </c>
      <c r="I31" s="75">
        <v>80</v>
      </c>
      <c r="J31" s="75">
        <f t="shared" si="6"/>
        <v>23.374726077428779</v>
      </c>
      <c r="K31" s="75" t="str">
        <f t="shared" si="7"/>
        <v>normal</v>
      </c>
      <c r="L31" s="73">
        <v>153</v>
      </c>
      <c r="M31" s="73">
        <v>178</v>
      </c>
      <c r="N31" s="73">
        <v>178</v>
      </c>
      <c r="O31" s="73">
        <v>171</v>
      </c>
      <c r="P31" s="76">
        <f t="shared" si="3"/>
        <v>175.66666666666666</v>
      </c>
      <c r="Q31" s="63">
        <v>7</v>
      </c>
      <c r="R31" s="63">
        <v>7</v>
      </c>
      <c r="S31" s="63">
        <v>1</v>
      </c>
      <c r="T31" s="68">
        <f t="shared" si="4"/>
        <v>5</v>
      </c>
    </row>
    <row r="32" spans="1:20" s="7" customFormat="1">
      <c r="B32" s="71">
        <v>29</v>
      </c>
      <c r="C32" s="72" t="s">
        <v>290</v>
      </c>
      <c r="D32" s="72" t="s">
        <v>96</v>
      </c>
      <c r="E32" s="73" t="s">
        <v>7</v>
      </c>
      <c r="F32" s="73">
        <v>1985</v>
      </c>
      <c r="G32" s="73">
        <f t="shared" ca="1" si="5"/>
        <v>32</v>
      </c>
      <c r="H32" s="73">
        <v>2.08</v>
      </c>
      <c r="I32" s="73">
        <v>108.2</v>
      </c>
      <c r="J32" s="75">
        <f t="shared" si="6"/>
        <v>25.009245562130175</v>
      </c>
      <c r="K32" s="73" t="str">
        <f t="shared" si="7"/>
        <v>overweight</v>
      </c>
      <c r="L32" s="73">
        <v>22</v>
      </c>
      <c r="M32" s="73">
        <v>193</v>
      </c>
      <c r="N32" s="73">
        <v>182</v>
      </c>
      <c r="O32" s="73">
        <v>187</v>
      </c>
      <c r="P32" s="76">
        <f t="shared" si="3"/>
        <v>187.33333333333334</v>
      </c>
      <c r="Q32" s="63">
        <v>31</v>
      </c>
      <c r="R32" s="63">
        <v>21</v>
      </c>
      <c r="S32" s="63">
        <v>14</v>
      </c>
      <c r="T32" s="68">
        <f t="shared" si="4"/>
        <v>22</v>
      </c>
    </row>
    <row r="33" spans="2:20" s="7" customFormat="1">
      <c r="B33" s="71">
        <v>30</v>
      </c>
      <c r="C33" s="72" t="s">
        <v>297</v>
      </c>
      <c r="D33" s="72" t="s">
        <v>298</v>
      </c>
      <c r="E33" s="73" t="s">
        <v>10</v>
      </c>
      <c r="F33" s="73">
        <v>1981</v>
      </c>
      <c r="G33" s="73">
        <f t="shared" ref="G33:G35" ca="1" si="8">YEAR(TODAY())-F33</f>
        <v>36</v>
      </c>
      <c r="H33" s="73">
        <v>1.88</v>
      </c>
      <c r="I33" s="75">
        <v>85</v>
      </c>
      <c r="J33" s="75">
        <f t="shared" ref="J33:J35" si="9">I33/(H33^2)</f>
        <v>24.049343594386603</v>
      </c>
      <c r="K33" s="73" t="str">
        <f t="shared" ref="K33:K35" si="10">IF(J33&lt;19,"skinny",IF(J33&lt;25,"normal",IF(J33&lt;30,"overweight",IF(J33&lt;35,"obesity level I",IF(J33&lt;40,"obesity level II","obesity level III")))))</f>
        <v>normal</v>
      </c>
      <c r="L33" s="73">
        <v>36</v>
      </c>
      <c r="M33" s="73">
        <v>176</v>
      </c>
      <c r="N33" s="73">
        <v>176</v>
      </c>
      <c r="O33" s="73">
        <v>176</v>
      </c>
      <c r="P33" s="76">
        <f t="shared" si="3"/>
        <v>176</v>
      </c>
      <c r="Q33" s="63">
        <v>14</v>
      </c>
      <c r="R33" s="63">
        <v>11</v>
      </c>
      <c r="S33" s="63">
        <v>1</v>
      </c>
      <c r="T33" s="68">
        <f t="shared" si="4"/>
        <v>8.6666666666666661</v>
      </c>
    </row>
    <row r="34" spans="2:20" s="7" customFormat="1">
      <c r="B34" s="71">
        <v>31</v>
      </c>
      <c r="C34" s="72" t="s">
        <v>301</v>
      </c>
      <c r="D34" s="72" t="s">
        <v>302</v>
      </c>
      <c r="E34" s="73" t="s">
        <v>7</v>
      </c>
      <c r="F34" s="73">
        <v>1989</v>
      </c>
      <c r="G34" s="73">
        <f t="shared" ca="1" si="8"/>
        <v>28</v>
      </c>
      <c r="H34" s="75">
        <v>1.88</v>
      </c>
      <c r="I34" s="73">
        <v>86.4</v>
      </c>
      <c r="J34" s="75">
        <f t="shared" si="9"/>
        <v>24.445450430058852</v>
      </c>
      <c r="K34" s="73" t="str">
        <f t="shared" si="10"/>
        <v>normal</v>
      </c>
      <c r="L34" s="73">
        <v>26</v>
      </c>
      <c r="M34" s="73">
        <v>168</v>
      </c>
      <c r="N34" s="73">
        <v>174</v>
      </c>
      <c r="O34" s="73">
        <v>169</v>
      </c>
      <c r="P34" s="76">
        <f t="shared" si="3"/>
        <v>170.33333333333334</v>
      </c>
      <c r="Q34" s="63">
        <v>13</v>
      </c>
      <c r="R34" s="63">
        <v>12</v>
      </c>
      <c r="S34" s="63">
        <v>5</v>
      </c>
      <c r="T34" s="68">
        <f t="shared" si="4"/>
        <v>10</v>
      </c>
    </row>
    <row r="35" spans="2:20" s="7" customFormat="1" ht="15.75" thickBot="1">
      <c r="B35" s="78">
        <v>32</v>
      </c>
      <c r="C35" s="79" t="s">
        <v>305</v>
      </c>
      <c r="D35" s="79" t="s">
        <v>306</v>
      </c>
      <c r="E35" s="80" t="s">
        <v>10</v>
      </c>
      <c r="F35" s="80">
        <v>1988</v>
      </c>
      <c r="G35" s="80">
        <f t="shared" ca="1" si="8"/>
        <v>29</v>
      </c>
      <c r="H35" s="80">
        <v>1.88</v>
      </c>
      <c r="I35" s="80">
        <v>80.5</v>
      </c>
      <c r="J35" s="81">
        <f t="shared" si="9"/>
        <v>22.776143051154371</v>
      </c>
      <c r="K35" s="80" t="str">
        <f t="shared" si="10"/>
        <v>normal</v>
      </c>
      <c r="L35" s="80">
        <v>20</v>
      </c>
      <c r="M35" s="80">
        <v>158</v>
      </c>
      <c r="N35" s="80">
        <v>163</v>
      </c>
      <c r="O35" s="80">
        <v>159</v>
      </c>
      <c r="P35" s="82">
        <f t="shared" si="3"/>
        <v>160</v>
      </c>
      <c r="Q35" s="63">
        <v>4</v>
      </c>
      <c r="R35" s="63">
        <v>8</v>
      </c>
      <c r="S35" s="63">
        <v>2</v>
      </c>
      <c r="T35" s="68">
        <f t="shared" si="4"/>
        <v>4.666666666666667</v>
      </c>
    </row>
    <row r="37" spans="2:20">
      <c r="F37" s="53"/>
      <c r="G37" s="12"/>
      <c r="H37" s="12"/>
      <c r="I37" s="12"/>
      <c r="J37" s="12"/>
      <c r="P37" s="12"/>
      <c r="T37" s="12">
        <f>SUM(T4:T35)</f>
        <v>227.33333333333334</v>
      </c>
    </row>
    <row r="38" spans="2:20">
      <c r="F38" s="53"/>
      <c r="H38" s="12"/>
      <c r="I38" s="12"/>
      <c r="J38" s="12"/>
      <c r="T38" s="12">
        <f t="shared" ref="T38" si="11">T37/32</f>
        <v>7.104166666666667</v>
      </c>
    </row>
    <row r="47" spans="2:20">
      <c r="I47" s="12"/>
    </row>
  </sheetData>
  <mergeCells count="7">
    <mergeCell ref="T2:T3"/>
    <mergeCell ref="B2:B3"/>
    <mergeCell ref="C2:D3"/>
    <mergeCell ref="E2:E3"/>
    <mergeCell ref="F2:F3"/>
    <mergeCell ref="K2:K3"/>
    <mergeCell ref="P2:P3"/>
  </mergeCells>
  <pageMargins left="0.18" right="0.19" top="0.27" bottom="0.31" header="0.3" footer="0.3"/>
  <pageSetup paperSize="9" scale="80" orientation="landscape" horizontalDpi="0" verticalDpi="0" r:id="rId1"/>
  <ignoredErrors>
    <ignoredError sqref="P4:P32 P33:P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P152"/>
  <sheetViews>
    <sheetView zoomScale="70" zoomScaleNormal="70" workbookViewId="0">
      <selection activeCell="AO35" sqref="AO35"/>
    </sheetView>
  </sheetViews>
  <sheetFormatPr defaultRowHeight="15"/>
  <cols>
    <col min="2" max="2" width="13.5703125" customWidth="1"/>
    <col min="3" max="4" width="11.28515625" hidden="1" customWidth="1"/>
    <col min="5" max="5" width="11.28515625" customWidth="1"/>
    <col min="6" max="6" width="13.140625" bestFit="1" customWidth="1"/>
    <col min="7" max="7" width="15.42578125" bestFit="1" customWidth="1"/>
    <col min="8" max="8" width="32.140625" bestFit="1" customWidth="1"/>
    <col min="10" max="10" width="11.7109375" customWidth="1"/>
    <col min="11" max="11" width="24.28515625" bestFit="1" customWidth="1"/>
    <col min="12" max="12" width="15.85546875" bestFit="1" customWidth="1"/>
    <col min="13" max="13" width="9.140625" customWidth="1"/>
    <col min="14" max="14" width="2" customWidth="1"/>
    <col min="15" max="15" width="9.140625" customWidth="1"/>
    <col min="16" max="16" width="2.28515625" customWidth="1"/>
    <col min="17" max="17" width="16.28515625" bestFit="1" customWidth="1"/>
    <col min="18" max="18" width="14.28515625" bestFit="1" customWidth="1"/>
    <col min="19" max="19" width="15.42578125" bestFit="1" customWidth="1"/>
    <col min="20" max="20" width="9.140625" customWidth="1"/>
    <col min="21" max="21" width="2" customWidth="1"/>
    <col min="22" max="24" width="9.140625" customWidth="1"/>
    <col min="25" max="26" width="13" bestFit="1" customWidth="1"/>
    <col min="27" max="27" width="9.140625" customWidth="1"/>
    <col min="28" max="28" width="2" customWidth="1"/>
    <col min="29" max="29" width="9.140625" customWidth="1"/>
    <col min="30" max="30" width="2.28515625" customWidth="1"/>
    <col min="31" max="31" width="16.28515625" bestFit="1" customWidth="1"/>
    <col min="32" max="32" width="14.28515625" bestFit="1" customWidth="1"/>
    <col min="33" max="33" width="15.42578125" bestFit="1" customWidth="1"/>
    <col min="34" max="36" width="9.140625" customWidth="1"/>
    <col min="39" max="39" width="17.7109375" bestFit="1" customWidth="1"/>
    <col min="40" max="40" width="10.28515625" bestFit="1" customWidth="1"/>
    <col min="41" max="41" width="2.28515625" bestFit="1" customWidth="1"/>
    <col min="42" max="42" width="5.7109375" bestFit="1" customWidth="1"/>
  </cols>
  <sheetData>
    <row r="1" spans="1:40">
      <c r="B1" s="5"/>
      <c r="C1" s="5" t="s">
        <v>250</v>
      </c>
      <c r="E1" s="5"/>
    </row>
    <row r="2" spans="1:40" s="14" customFormat="1" ht="42.75" customHeight="1">
      <c r="A2" s="14" t="s">
        <v>251</v>
      </c>
      <c r="B2" s="14" t="s">
        <v>283</v>
      </c>
      <c r="C2" s="14" t="s">
        <v>252</v>
      </c>
      <c r="E2" s="14" t="s">
        <v>129</v>
      </c>
      <c r="F2" s="16" t="s">
        <v>253</v>
      </c>
      <c r="G2" s="14" t="s">
        <v>254</v>
      </c>
      <c r="H2" s="14" t="s">
        <v>255</v>
      </c>
      <c r="J2" s="100" t="s">
        <v>256</v>
      </c>
      <c r="K2" s="17" t="s">
        <v>257</v>
      </c>
      <c r="L2" s="15" t="s">
        <v>258</v>
      </c>
      <c r="M2" s="17" t="s">
        <v>257</v>
      </c>
      <c r="N2" s="17" t="s">
        <v>259</v>
      </c>
      <c r="O2" s="15" t="s">
        <v>258</v>
      </c>
      <c r="P2" s="15"/>
      <c r="Q2" s="101" t="s">
        <v>260</v>
      </c>
      <c r="R2" s="14" t="s">
        <v>261</v>
      </c>
      <c r="S2" s="14" t="s">
        <v>262</v>
      </c>
      <c r="T2" s="14" t="s">
        <v>261</v>
      </c>
      <c r="U2" s="14" t="s">
        <v>259</v>
      </c>
      <c r="V2" s="14" t="s">
        <v>262</v>
      </c>
      <c r="X2" s="101" t="s">
        <v>263</v>
      </c>
      <c r="Y2" s="14" t="s">
        <v>264</v>
      </c>
      <c r="Z2" s="14" t="s">
        <v>265</v>
      </c>
      <c r="AA2" s="14" t="s">
        <v>264</v>
      </c>
      <c r="AB2" s="14" t="s">
        <v>259</v>
      </c>
      <c r="AC2" s="14" t="s">
        <v>265</v>
      </c>
      <c r="AE2" s="101" t="s">
        <v>260</v>
      </c>
      <c r="AF2" s="14" t="s">
        <v>261</v>
      </c>
      <c r="AG2" s="14" t="s">
        <v>262</v>
      </c>
      <c r="AH2" s="14" t="s">
        <v>261</v>
      </c>
      <c r="AI2" s="14" t="s">
        <v>259</v>
      </c>
      <c r="AJ2" s="14" t="s">
        <v>262</v>
      </c>
      <c r="AM2" s="18" t="str">
        <f>V12</f>
        <v>y'=-69.47 + 0.45x</v>
      </c>
      <c r="AN2" s="14" t="s">
        <v>266</v>
      </c>
    </row>
    <row r="3" spans="1:40" s="14" customFormat="1">
      <c r="B3" s="14" t="s">
        <v>267</v>
      </c>
      <c r="E3" s="14" t="s">
        <v>250</v>
      </c>
      <c r="F3" s="16"/>
      <c r="J3" s="100"/>
      <c r="K3" s="17"/>
      <c r="L3" s="15"/>
      <c r="M3" s="17"/>
      <c r="N3" s="17"/>
      <c r="O3" s="15"/>
      <c r="P3" s="15"/>
      <c r="Q3" s="101"/>
      <c r="X3" s="101"/>
      <c r="AE3" s="101"/>
      <c r="AM3" s="23" t="s">
        <v>268</v>
      </c>
    </row>
    <row r="4" spans="1:40">
      <c r="A4" s="5">
        <v>1</v>
      </c>
      <c r="B4" s="12">
        <v>163</v>
      </c>
      <c r="C4" s="5"/>
      <c r="E4" s="12">
        <v>3</v>
      </c>
      <c r="F4" s="12">
        <f>B4*E4</f>
        <v>489</v>
      </c>
      <c r="G4" s="12">
        <f>B4^2</f>
        <v>26569</v>
      </c>
      <c r="H4" s="12">
        <f>E4^2</f>
        <v>9</v>
      </c>
      <c r="J4" s="100"/>
      <c r="K4" s="19">
        <f>E134*G134</f>
        <v>210820143.1111111</v>
      </c>
      <c r="L4" s="19">
        <f>B134*F134</f>
        <v>216514417.77777782</v>
      </c>
      <c r="M4" s="91">
        <f>K4-L4</f>
        <v>-5694274.6666667163</v>
      </c>
      <c r="N4" s="92"/>
      <c r="O4" s="92"/>
      <c r="P4" s="7"/>
      <c r="Q4" s="101"/>
      <c r="R4" s="20">
        <f>32*G134</f>
        <v>29675562.666666664</v>
      </c>
      <c r="S4" s="20">
        <f>B134^2</f>
        <v>29593600</v>
      </c>
      <c r="T4" s="91">
        <f>R4-S4</f>
        <v>81962.666666664183</v>
      </c>
      <c r="U4" s="92"/>
      <c r="V4" s="92"/>
      <c r="X4" s="101"/>
      <c r="Y4" s="20">
        <f>32*F134</f>
        <v>1273614.2222222225</v>
      </c>
      <c r="Z4" s="20">
        <f>B134*E134</f>
        <v>1236693.3333333335</v>
      </c>
      <c r="AA4" s="91">
        <f>Y4-Z4</f>
        <v>36920.888888888992</v>
      </c>
      <c r="AB4" s="92"/>
      <c r="AC4" s="92"/>
      <c r="AD4" s="21"/>
      <c r="AE4" s="101"/>
      <c r="AF4" s="20">
        <f>32*G134</f>
        <v>29675562.666666664</v>
      </c>
      <c r="AG4" s="20">
        <f>B134^2</f>
        <v>29593600</v>
      </c>
      <c r="AH4" s="91">
        <f>AF4-AG4</f>
        <v>81962.666666664183</v>
      </c>
      <c r="AI4" s="92"/>
      <c r="AJ4" s="92"/>
      <c r="AM4" s="22">
        <f>$Q$8+($AE$8*B4)</f>
        <v>3.9509478570186332</v>
      </c>
      <c r="AN4" s="12">
        <f>(E4-AM4)^2</f>
        <v>0.90430182676833082</v>
      </c>
    </row>
    <row r="5" spans="1:40">
      <c r="A5" s="5">
        <v>2</v>
      </c>
      <c r="B5" s="12">
        <v>178</v>
      </c>
      <c r="C5" s="5"/>
      <c r="E5" s="12">
        <v>10.333333333333334</v>
      </c>
      <c r="F5" s="12">
        <f t="shared" ref="F5:F132" si="0">B5*E5</f>
        <v>1839.3333333333335</v>
      </c>
      <c r="G5" s="12">
        <f t="shared" ref="G5:G132" si="1">B5^2</f>
        <v>31684</v>
      </c>
      <c r="H5" s="12">
        <f t="shared" ref="H5:H132" si="2">E5^2</f>
        <v>106.77777777777779</v>
      </c>
      <c r="J5" s="7"/>
      <c r="K5" s="7"/>
      <c r="L5" s="7"/>
      <c r="M5" s="7"/>
      <c r="N5" s="7"/>
      <c r="O5" s="7"/>
      <c r="P5" s="7"/>
      <c r="AM5" s="22">
        <f t="shared" ref="AM5:AM35" si="3">$Q$8+($AE$8*B5)</f>
        <v>10.707845306264048</v>
      </c>
      <c r="AN5" s="12">
        <f t="shared" ref="AN5:AN35" si="4">(E5-AM5)^2</f>
        <v>0.14025921786845572</v>
      </c>
    </row>
    <row r="6" spans="1:40" ht="15.75" thickBot="1">
      <c r="A6" s="5">
        <v>3</v>
      </c>
      <c r="B6" s="12">
        <v>159.66666666666666</v>
      </c>
      <c r="C6" s="5"/>
      <c r="E6" s="12">
        <v>2.6666666666666665</v>
      </c>
      <c r="F6" s="12">
        <f t="shared" si="0"/>
        <v>425.77777777777771</v>
      </c>
      <c r="G6" s="12">
        <f t="shared" si="1"/>
        <v>25493.444444444442</v>
      </c>
      <c r="H6" s="12">
        <f t="shared" si="2"/>
        <v>7.1111111111111107</v>
      </c>
      <c r="J6" s="7"/>
      <c r="K6" s="7"/>
      <c r="L6" s="7"/>
      <c r="M6" s="7"/>
      <c r="N6" s="7"/>
      <c r="O6" s="97" t="s">
        <v>269</v>
      </c>
      <c r="P6" s="97" t="s">
        <v>270</v>
      </c>
      <c r="Q6" s="24">
        <f>M4</f>
        <v>-5694274.6666667163</v>
      </c>
      <c r="AC6" s="94" t="s">
        <v>271</v>
      </c>
      <c r="AD6" s="94" t="s">
        <v>270</v>
      </c>
      <c r="AE6" s="24">
        <f>AA4</f>
        <v>36920.888888888992</v>
      </c>
      <c r="AM6" s="22">
        <f t="shared" si="3"/>
        <v>2.4494150905196506</v>
      </c>
      <c r="AN6" s="12">
        <f t="shared" si="4"/>
        <v>4.719824733836267E-2</v>
      </c>
    </row>
    <row r="7" spans="1:40">
      <c r="A7" s="5">
        <v>4</v>
      </c>
      <c r="B7" s="12">
        <v>154.66666666666666</v>
      </c>
      <c r="C7" s="5"/>
      <c r="E7" s="12">
        <v>3.3333333333333335</v>
      </c>
      <c r="F7" s="12">
        <f t="shared" si="0"/>
        <v>515.55555555555554</v>
      </c>
      <c r="G7" s="12">
        <f t="shared" si="1"/>
        <v>23921.777777777774</v>
      </c>
      <c r="H7" s="12">
        <f t="shared" si="2"/>
        <v>11.111111111111112</v>
      </c>
      <c r="J7" s="7"/>
      <c r="K7" s="19"/>
      <c r="L7" s="7"/>
      <c r="M7" s="7"/>
      <c r="N7" s="7"/>
      <c r="O7" s="97"/>
      <c r="P7" s="97"/>
      <c r="Q7" s="20">
        <f>T4</f>
        <v>81962.666666664183</v>
      </c>
      <c r="AC7" s="94"/>
      <c r="AD7" s="94"/>
      <c r="AE7" s="20">
        <f>AH4</f>
        <v>81962.666666664183</v>
      </c>
      <c r="AM7" s="22">
        <f t="shared" si="3"/>
        <v>0.19711594077118377</v>
      </c>
      <c r="AN7" s="12">
        <f t="shared" si="4"/>
        <v>9.8358595334093284</v>
      </c>
    </row>
    <row r="8" spans="1:40">
      <c r="A8" s="5">
        <v>5</v>
      </c>
      <c r="B8" s="12">
        <v>170.66666666666666</v>
      </c>
      <c r="C8" s="5"/>
      <c r="E8" s="12">
        <v>8.6666666666666661</v>
      </c>
      <c r="F8" s="12">
        <f t="shared" si="0"/>
        <v>1479.1111111111109</v>
      </c>
      <c r="G8" s="12">
        <f t="shared" si="1"/>
        <v>29127.111111111109</v>
      </c>
      <c r="H8" s="12">
        <f t="shared" si="2"/>
        <v>75.1111111111111</v>
      </c>
      <c r="J8" s="7"/>
      <c r="K8" s="19"/>
      <c r="L8" s="7"/>
      <c r="M8" s="7"/>
      <c r="N8" s="7"/>
      <c r="O8" s="25"/>
      <c r="P8" s="97" t="s">
        <v>270</v>
      </c>
      <c r="Q8" s="98">
        <f>M4/T4</f>
        <v>-69.474004424781469</v>
      </c>
      <c r="AD8" s="94" t="s">
        <v>270</v>
      </c>
      <c r="AE8" s="99">
        <f>AE6/AE7</f>
        <v>0.45045982994969391</v>
      </c>
      <c r="AM8" s="22">
        <f t="shared" si="3"/>
        <v>7.4044732199662917</v>
      </c>
      <c r="AN8" s="12">
        <f t="shared" si="4"/>
        <v>1.5931322968933708</v>
      </c>
    </row>
    <row r="9" spans="1:40">
      <c r="A9" s="5">
        <v>6</v>
      </c>
      <c r="B9" s="12">
        <v>178.66666666666666</v>
      </c>
      <c r="C9" s="5"/>
      <c r="E9" s="12">
        <v>8.3333333333333339</v>
      </c>
      <c r="F9" s="12">
        <f t="shared" si="0"/>
        <v>1488.8888888888889</v>
      </c>
      <c r="G9" s="12">
        <f t="shared" si="1"/>
        <v>31921.777777777774</v>
      </c>
      <c r="H9" s="12">
        <f t="shared" si="2"/>
        <v>69.444444444444457</v>
      </c>
      <c r="J9" s="7"/>
      <c r="K9" s="19"/>
      <c r="L9" s="7"/>
      <c r="M9" s="7"/>
      <c r="N9" s="7"/>
      <c r="O9" s="25"/>
      <c r="P9" s="97"/>
      <c r="Q9" s="98"/>
      <c r="AD9" s="94"/>
      <c r="AE9" s="99"/>
      <c r="AM9" s="22">
        <f t="shared" si="3"/>
        <v>11.008151859563839</v>
      </c>
      <c r="AN9" s="12">
        <f t="shared" si="4"/>
        <v>7.1546541482659292</v>
      </c>
    </row>
    <row r="10" spans="1:40">
      <c r="A10" s="5">
        <v>7</v>
      </c>
      <c r="B10" s="12">
        <v>163</v>
      </c>
      <c r="C10" s="5"/>
      <c r="E10" s="12">
        <v>4.666666666666667</v>
      </c>
      <c r="F10" s="12">
        <f t="shared" si="0"/>
        <v>760.66666666666674</v>
      </c>
      <c r="G10" s="12">
        <f t="shared" si="1"/>
        <v>26569</v>
      </c>
      <c r="H10" s="12">
        <f t="shared" si="2"/>
        <v>21.777777777777782</v>
      </c>
      <c r="J10" s="7"/>
      <c r="K10" s="7"/>
      <c r="L10" s="7"/>
      <c r="M10" s="7"/>
      <c r="N10" s="7"/>
      <c r="O10" s="25"/>
      <c r="P10" s="7"/>
      <c r="AM10" s="22">
        <f t="shared" si="3"/>
        <v>3.9509478570186332</v>
      </c>
      <c r="AN10" s="12">
        <f t="shared" si="4"/>
        <v>0.51225341448399841</v>
      </c>
    </row>
    <row r="11" spans="1:40">
      <c r="A11" s="5">
        <v>8</v>
      </c>
      <c r="B11" s="12">
        <v>189</v>
      </c>
      <c r="C11" s="5"/>
      <c r="E11" s="12">
        <v>18.333333333333332</v>
      </c>
      <c r="F11" s="12">
        <f t="shared" si="0"/>
        <v>3465</v>
      </c>
      <c r="G11" s="12">
        <f t="shared" si="1"/>
        <v>35721</v>
      </c>
      <c r="H11" s="12">
        <f t="shared" si="2"/>
        <v>336.11111111111109</v>
      </c>
      <c r="J11" s="7"/>
      <c r="K11" s="19"/>
      <c r="L11" s="18"/>
      <c r="M11" s="7"/>
      <c r="N11" s="7"/>
      <c r="O11" s="7"/>
      <c r="P11" s="19"/>
      <c r="V11" s="1" t="s">
        <v>272</v>
      </c>
      <c r="W11" s="1"/>
      <c r="AM11" s="22">
        <f t="shared" si="3"/>
        <v>15.662903435710675</v>
      </c>
      <c r="AN11" s="12">
        <f t="shared" si="4"/>
        <v>7.1311958381169571</v>
      </c>
    </row>
    <row r="12" spans="1:40">
      <c r="A12" s="5">
        <v>9</v>
      </c>
      <c r="B12" s="12">
        <v>173</v>
      </c>
      <c r="C12" s="5"/>
      <c r="E12" s="12">
        <v>3.6666666666666665</v>
      </c>
      <c r="F12" s="12">
        <f t="shared" si="0"/>
        <v>634.33333333333326</v>
      </c>
      <c r="G12" s="12">
        <f t="shared" si="1"/>
        <v>29929</v>
      </c>
      <c r="H12" s="12">
        <f t="shared" si="2"/>
        <v>13.444444444444443</v>
      </c>
      <c r="J12" s="7"/>
      <c r="K12" s="19"/>
      <c r="L12" s="18"/>
      <c r="M12" s="7"/>
      <c r="N12" s="7"/>
      <c r="O12" s="26"/>
      <c r="P12" s="27"/>
      <c r="V12" s="1" t="s">
        <v>308</v>
      </c>
      <c r="W12" s="1"/>
      <c r="AM12" s="22">
        <f t="shared" si="3"/>
        <v>8.4555461565155809</v>
      </c>
      <c r="AN12" s="12">
        <f t="shared" si="4"/>
        <v>22.933366768295603</v>
      </c>
    </row>
    <row r="13" spans="1:40">
      <c r="A13" s="5">
        <v>10</v>
      </c>
      <c r="B13" s="12">
        <v>176.66666666666666</v>
      </c>
      <c r="C13" s="5"/>
      <c r="E13" s="12">
        <v>9</v>
      </c>
      <c r="F13" s="12">
        <f t="shared" si="0"/>
        <v>1590</v>
      </c>
      <c r="G13" s="12">
        <f t="shared" si="1"/>
        <v>31211.111111111109</v>
      </c>
      <c r="H13" s="12">
        <f t="shared" si="2"/>
        <v>81</v>
      </c>
      <c r="J13" s="7"/>
      <c r="K13" s="19"/>
      <c r="L13" s="18"/>
      <c r="M13" s="7"/>
      <c r="N13" s="7"/>
      <c r="O13" s="7"/>
      <c r="P13" s="7"/>
      <c r="AM13" s="22">
        <f t="shared" si="3"/>
        <v>10.107232199664452</v>
      </c>
      <c r="AN13" s="12">
        <f t="shared" si="4"/>
        <v>1.2259631439737806</v>
      </c>
    </row>
    <row r="14" spans="1:40">
      <c r="A14" s="5">
        <v>11</v>
      </c>
      <c r="B14" s="12">
        <v>155.66666666666666</v>
      </c>
      <c r="C14" s="5"/>
      <c r="E14" s="12">
        <v>1.6666666666666667</v>
      </c>
      <c r="F14" s="12">
        <f t="shared" si="0"/>
        <v>259.44444444444446</v>
      </c>
      <c r="G14" s="12">
        <f t="shared" si="1"/>
        <v>24232.111111111109</v>
      </c>
      <c r="H14" s="12">
        <f t="shared" si="2"/>
        <v>2.7777777777777781</v>
      </c>
      <c r="J14" s="7"/>
      <c r="K14" s="19"/>
      <c r="L14" s="18"/>
      <c r="M14" s="7"/>
      <c r="N14" s="7"/>
      <c r="O14" s="7"/>
      <c r="P14" s="7"/>
      <c r="AM14" s="22">
        <f t="shared" si="3"/>
        <v>0.64757577072087713</v>
      </c>
      <c r="AN14" s="12">
        <f t="shared" si="4"/>
        <v>1.0385462541995922</v>
      </c>
    </row>
    <row r="15" spans="1:40">
      <c r="A15" s="5">
        <v>12</v>
      </c>
      <c r="B15" s="12">
        <v>169.66666666666666</v>
      </c>
      <c r="C15" s="5"/>
      <c r="E15" s="12">
        <v>8</v>
      </c>
      <c r="F15" s="12">
        <f t="shared" si="0"/>
        <v>1357.3333333333333</v>
      </c>
      <c r="G15" s="12">
        <f t="shared" si="1"/>
        <v>28786.777777777774</v>
      </c>
      <c r="H15" s="12">
        <f t="shared" si="2"/>
        <v>64</v>
      </c>
      <c r="J15" s="7"/>
      <c r="K15" s="19"/>
      <c r="L15" s="18"/>
      <c r="M15" s="7"/>
      <c r="N15" s="7"/>
      <c r="O15" s="7"/>
      <c r="P15" s="7"/>
      <c r="AM15" s="22">
        <f t="shared" si="3"/>
        <v>6.9540133900165984</v>
      </c>
      <c r="AN15" s="12">
        <f t="shared" si="4"/>
        <v>1.0940879882645689</v>
      </c>
    </row>
    <row r="16" spans="1:40">
      <c r="A16" s="5">
        <v>13</v>
      </c>
      <c r="B16" s="12">
        <v>175</v>
      </c>
      <c r="C16" s="5"/>
      <c r="E16" s="12">
        <v>4.666666666666667</v>
      </c>
      <c r="F16" s="12">
        <f t="shared" si="0"/>
        <v>816.66666666666674</v>
      </c>
      <c r="G16" s="12">
        <f t="shared" si="1"/>
        <v>30625</v>
      </c>
      <c r="H16" s="12">
        <f t="shared" si="2"/>
        <v>21.777777777777782</v>
      </c>
      <c r="J16" s="7"/>
      <c r="K16" s="19"/>
      <c r="L16" s="18"/>
      <c r="M16" s="7"/>
      <c r="N16" s="7"/>
      <c r="O16" s="7"/>
      <c r="P16" s="7"/>
      <c r="AM16" s="22">
        <f t="shared" si="3"/>
        <v>9.3564658164149677</v>
      </c>
      <c r="AN16" s="12">
        <f t="shared" si="4"/>
        <v>21.994216064979884</v>
      </c>
    </row>
    <row r="17" spans="1:40">
      <c r="A17" s="5">
        <v>14</v>
      </c>
      <c r="B17" s="12">
        <v>170.33333333333334</v>
      </c>
      <c r="C17" s="5"/>
      <c r="E17" s="12">
        <v>5.333333333333333</v>
      </c>
      <c r="F17" s="12">
        <f t="shared" si="0"/>
        <v>908.44444444444446</v>
      </c>
      <c r="G17" s="12">
        <f t="shared" si="1"/>
        <v>29013.444444444449</v>
      </c>
      <c r="H17" s="12">
        <f t="shared" si="2"/>
        <v>28.444444444444443</v>
      </c>
      <c r="J17" s="7"/>
      <c r="K17" s="19"/>
      <c r="L17" s="18"/>
      <c r="M17" s="7"/>
      <c r="N17" s="7"/>
      <c r="O17" s="7"/>
      <c r="P17" s="7"/>
      <c r="AM17" s="22">
        <f t="shared" si="3"/>
        <v>7.2543199433164034</v>
      </c>
      <c r="AN17" s="12">
        <f t="shared" si="4"/>
        <v>3.690189555734249</v>
      </c>
    </row>
    <row r="18" spans="1:40">
      <c r="A18" s="5">
        <v>15</v>
      </c>
      <c r="B18" s="12">
        <v>162.66666666666666</v>
      </c>
      <c r="C18" s="5"/>
      <c r="E18" s="12">
        <v>5.333333333333333</v>
      </c>
      <c r="F18" s="12">
        <f t="shared" si="0"/>
        <v>867.55555555555543</v>
      </c>
      <c r="G18" s="12">
        <f t="shared" si="1"/>
        <v>26460.444444444442</v>
      </c>
      <c r="H18" s="12">
        <f t="shared" si="2"/>
        <v>28.444444444444443</v>
      </c>
      <c r="J18" s="7"/>
      <c r="K18" s="19"/>
      <c r="L18" s="18"/>
      <c r="M18" s="7"/>
      <c r="N18" s="7"/>
      <c r="O18" s="7"/>
      <c r="P18" s="7"/>
      <c r="AM18" s="22">
        <f t="shared" si="3"/>
        <v>3.8007945803687306</v>
      </c>
      <c r="AN18" s="12">
        <f t="shared" si="4"/>
        <v>2.3486750293382985</v>
      </c>
    </row>
    <row r="19" spans="1:40">
      <c r="A19" s="5">
        <v>16</v>
      </c>
      <c r="B19" s="12">
        <v>160</v>
      </c>
      <c r="C19" s="5"/>
      <c r="E19" s="12">
        <v>2.6666666666666665</v>
      </c>
      <c r="F19" s="12">
        <f t="shared" si="0"/>
        <v>426.66666666666663</v>
      </c>
      <c r="G19" s="12">
        <f t="shared" si="1"/>
        <v>25600</v>
      </c>
      <c r="H19" s="12">
        <f t="shared" si="2"/>
        <v>7.1111111111111107</v>
      </c>
      <c r="J19" s="7"/>
      <c r="K19" s="19"/>
      <c r="L19" s="7"/>
      <c r="M19" s="7"/>
      <c r="N19" s="7"/>
      <c r="O19" s="7"/>
      <c r="P19" s="7"/>
      <c r="AM19" s="22">
        <f t="shared" si="3"/>
        <v>2.5995683671695531</v>
      </c>
      <c r="AN19" s="12">
        <f t="shared" si="4"/>
        <v>4.5021817954043327E-3</v>
      </c>
    </row>
    <row r="20" spans="1:40">
      <c r="A20" s="5">
        <v>17</v>
      </c>
      <c r="B20" s="12">
        <v>187.33333333333334</v>
      </c>
      <c r="C20" s="5"/>
      <c r="E20" s="12">
        <v>19.333333333333332</v>
      </c>
      <c r="F20" s="12">
        <f t="shared" si="0"/>
        <v>3621.7777777777778</v>
      </c>
      <c r="G20" s="12">
        <f t="shared" si="1"/>
        <v>35093.777777777781</v>
      </c>
      <c r="H20" s="12">
        <f t="shared" si="2"/>
        <v>373.77777777777771</v>
      </c>
      <c r="J20" s="26"/>
      <c r="K20" s="27"/>
      <c r="L20" s="7"/>
      <c r="M20" s="7"/>
      <c r="N20" s="7"/>
      <c r="O20" s="7"/>
      <c r="P20" s="7"/>
      <c r="AM20" s="22">
        <f t="shared" si="3"/>
        <v>14.91213705246119</v>
      </c>
      <c r="AN20" s="12">
        <f t="shared" si="4"/>
        <v>19.546976553997656</v>
      </c>
    </row>
    <row r="21" spans="1:40">
      <c r="A21" s="5">
        <v>18</v>
      </c>
      <c r="B21" s="12">
        <v>177</v>
      </c>
      <c r="C21" s="5"/>
      <c r="E21" s="12">
        <v>8.6666666666666661</v>
      </c>
      <c r="F21" s="12">
        <f t="shared" si="0"/>
        <v>1534</v>
      </c>
      <c r="G21" s="12">
        <f t="shared" si="1"/>
        <v>31329</v>
      </c>
      <c r="H21" s="12">
        <f t="shared" si="2"/>
        <v>75.1111111111111</v>
      </c>
      <c r="J21" s="7"/>
      <c r="K21" s="7"/>
      <c r="L21" s="7"/>
      <c r="M21" s="7"/>
      <c r="N21" s="7"/>
      <c r="O21" s="7"/>
      <c r="P21" s="7"/>
      <c r="AM21" s="22">
        <f t="shared" si="3"/>
        <v>10.257385476314354</v>
      </c>
      <c r="AN21" s="12">
        <f t="shared" si="4"/>
        <v>2.5303863313669583</v>
      </c>
    </row>
    <row r="22" spans="1:40">
      <c r="A22" s="5">
        <v>19</v>
      </c>
      <c r="B22" s="12">
        <v>163.33333333333334</v>
      </c>
      <c r="C22" s="5"/>
      <c r="E22" s="12">
        <v>4.666666666666667</v>
      </c>
      <c r="F22" s="12">
        <f t="shared" si="0"/>
        <v>762.22222222222229</v>
      </c>
      <c r="G22" s="12">
        <f t="shared" si="1"/>
        <v>26677.777777777781</v>
      </c>
      <c r="H22" s="12">
        <f t="shared" si="2"/>
        <v>21.777777777777782</v>
      </c>
      <c r="AM22" s="22">
        <f t="shared" si="3"/>
        <v>4.1011011336685357</v>
      </c>
      <c r="AN22" s="12">
        <f t="shared" si="4"/>
        <v>0.31986437211546032</v>
      </c>
    </row>
    <row r="23" spans="1:40">
      <c r="A23" s="5">
        <v>20</v>
      </c>
      <c r="B23" s="12">
        <v>164.33333333333334</v>
      </c>
      <c r="C23" s="5"/>
      <c r="E23" s="12">
        <v>5</v>
      </c>
      <c r="F23" s="12">
        <f t="shared" si="0"/>
        <v>821.66666666666674</v>
      </c>
      <c r="G23" s="12">
        <f t="shared" si="1"/>
        <v>27005.444444444449</v>
      </c>
      <c r="H23" s="12">
        <f t="shared" si="2"/>
        <v>25</v>
      </c>
      <c r="AM23" s="22">
        <f t="shared" si="3"/>
        <v>4.551560963618229</v>
      </c>
      <c r="AN23" s="12">
        <f t="shared" si="4"/>
        <v>0.20109756935101131</v>
      </c>
    </row>
    <row r="24" spans="1:40">
      <c r="A24" s="5">
        <v>21</v>
      </c>
      <c r="B24" s="12">
        <v>169.66666666666666</v>
      </c>
      <c r="C24" s="5"/>
      <c r="E24" s="12">
        <v>2.6666666666666665</v>
      </c>
      <c r="F24" s="12">
        <f t="shared" si="0"/>
        <v>452.4444444444444</v>
      </c>
      <c r="G24" s="12">
        <f t="shared" si="1"/>
        <v>28786.777777777774</v>
      </c>
      <c r="H24" s="12">
        <f t="shared" si="2"/>
        <v>7.1111111111111107</v>
      </c>
      <c r="AM24" s="22">
        <f t="shared" si="3"/>
        <v>6.9540133900165984</v>
      </c>
      <c r="AN24" s="12">
        <f t="shared" si="4"/>
        <v>18.381341926219402</v>
      </c>
    </row>
    <row r="25" spans="1:40">
      <c r="A25" s="5">
        <v>22</v>
      </c>
      <c r="B25" s="12">
        <v>175.33333333333334</v>
      </c>
      <c r="C25" s="5"/>
      <c r="E25" s="12">
        <v>9.3333333333333339</v>
      </c>
      <c r="F25" s="12">
        <f t="shared" si="0"/>
        <v>1636.4444444444446</v>
      </c>
      <c r="G25" s="12">
        <f t="shared" si="1"/>
        <v>30741.777777777781</v>
      </c>
      <c r="H25" s="12">
        <f t="shared" si="2"/>
        <v>87.111111111111128</v>
      </c>
      <c r="AM25" s="22">
        <f t="shared" si="3"/>
        <v>9.5066190930648702</v>
      </c>
      <c r="AN25" s="12">
        <f t="shared" si="4"/>
        <v>3.0027954525735714E-2</v>
      </c>
    </row>
    <row r="26" spans="1:40">
      <c r="A26" s="5">
        <v>23</v>
      </c>
      <c r="B26" s="12">
        <v>169.66666666666666</v>
      </c>
      <c r="C26" s="5"/>
      <c r="E26" s="12">
        <v>4</v>
      </c>
      <c r="F26" s="12">
        <f t="shared" si="0"/>
        <v>678.66666666666663</v>
      </c>
      <c r="G26" s="12">
        <f t="shared" si="1"/>
        <v>28786.777777777774</v>
      </c>
      <c r="H26" s="12">
        <f t="shared" si="2"/>
        <v>16</v>
      </c>
      <c r="AM26" s="22">
        <f t="shared" si="3"/>
        <v>6.9540133900165984</v>
      </c>
      <c r="AN26" s="12">
        <f t="shared" si="4"/>
        <v>8.7261951083973557</v>
      </c>
    </row>
    <row r="27" spans="1:40">
      <c r="A27" s="5">
        <v>24</v>
      </c>
      <c r="B27" s="12">
        <v>158</v>
      </c>
      <c r="C27" s="5"/>
      <c r="E27" s="12">
        <v>2.3333333333333335</v>
      </c>
      <c r="F27" s="12">
        <f t="shared" si="0"/>
        <v>368.66666666666669</v>
      </c>
      <c r="G27" s="12">
        <f t="shared" si="1"/>
        <v>24964</v>
      </c>
      <c r="H27" s="12">
        <f t="shared" si="2"/>
        <v>5.4444444444444455</v>
      </c>
      <c r="AM27" s="22">
        <f t="shared" si="3"/>
        <v>1.6986487072701664</v>
      </c>
      <c r="AN27" s="12">
        <f t="shared" si="4"/>
        <v>0.40282457456094228</v>
      </c>
    </row>
    <row r="28" spans="1:40">
      <c r="A28" s="5">
        <v>25</v>
      </c>
      <c r="B28" s="12">
        <v>165.33333333333334</v>
      </c>
      <c r="C28" s="5"/>
      <c r="E28" s="12">
        <v>4</v>
      </c>
      <c r="F28" s="12">
        <f t="shared" si="0"/>
        <v>661.33333333333337</v>
      </c>
      <c r="G28" s="12">
        <f t="shared" si="1"/>
        <v>27335.111111111113</v>
      </c>
      <c r="H28" s="12">
        <f t="shared" si="2"/>
        <v>16</v>
      </c>
      <c r="AM28" s="22">
        <f t="shared" si="3"/>
        <v>5.0020207935679224</v>
      </c>
      <c r="AN28" s="12">
        <f t="shared" si="4"/>
        <v>1.004045670742489</v>
      </c>
    </row>
    <row r="29" spans="1:40">
      <c r="A29" s="5">
        <v>26</v>
      </c>
      <c r="B29" s="12">
        <v>163.66666666666666</v>
      </c>
      <c r="C29" s="5"/>
      <c r="E29" s="12">
        <v>8</v>
      </c>
      <c r="F29" s="12">
        <f t="shared" si="0"/>
        <v>1309.3333333333333</v>
      </c>
      <c r="G29" s="12">
        <f t="shared" si="1"/>
        <v>26786.777777777774</v>
      </c>
      <c r="H29" s="12">
        <f t="shared" si="2"/>
        <v>64</v>
      </c>
      <c r="AM29" s="22">
        <f t="shared" si="3"/>
        <v>4.251254410318424</v>
      </c>
      <c r="AN29" s="12">
        <f t="shared" si="4"/>
        <v>14.053093496157066</v>
      </c>
    </row>
    <row r="30" spans="1:40">
      <c r="A30" s="5">
        <v>27</v>
      </c>
      <c r="B30" s="12">
        <v>177.33333333333334</v>
      </c>
      <c r="C30" s="5"/>
      <c r="E30" s="12">
        <v>9.3333333333333339</v>
      </c>
      <c r="F30" s="12">
        <f t="shared" si="0"/>
        <v>1655.1111111111113</v>
      </c>
      <c r="G30" s="12">
        <f t="shared" si="1"/>
        <v>31447.111111111113</v>
      </c>
      <c r="H30" s="12">
        <f t="shared" si="2"/>
        <v>87.111111111111128</v>
      </c>
      <c r="AM30" s="22">
        <f t="shared" si="3"/>
        <v>10.407538752964257</v>
      </c>
      <c r="AN30" s="12">
        <f t="shared" si="4"/>
        <v>1.1539172835644473</v>
      </c>
    </row>
    <row r="31" spans="1:40">
      <c r="A31" s="5">
        <v>28</v>
      </c>
      <c r="B31" s="12">
        <v>175.66666666666666</v>
      </c>
      <c r="C31" s="5"/>
      <c r="E31" s="12">
        <v>5</v>
      </c>
      <c r="F31" s="12">
        <f t="shared" si="0"/>
        <v>878.33333333333326</v>
      </c>
      <c r="G31" s="12">
        <f t="shared" si="1"/>
        <v>30858.777777777774</v>
      </c>
      <c r="H31" s="12">
        <f t="shared" si="2"/>
        <v>25</v>
      </c>
      <c r="AM31" s="22">
        <f t="shared" si="3"/>
        <v>9.6567723697147585</v>
      </c>
      <c r="AN31" s="12">
        <f t="shared" si="4"/>
        <v>21.685528903338806</v>
      </c>
    </row>
    <row r="32" spans="1:40">
      <c r="A32" s="5">
        <v>29</v>
      </c>
      <c r="B32" s="12">
        <v>187.33333333333334</v>
      </c>
      <c r="C32" s="5"/>
      <c r="E32" s="12">
        <v>22</v>
      </c>
      <c r="F32" s="12">
        <f t="shared" si="0"/>
        <v>4121.3333333333339</v>
      </c>
      <c r="G32" s="12">
        <f t="shared" si="1"/>
        <v>35093.777777777781</v>
      </c>
      <c r="H32" s="12">
        <f t="shared" si="2"/>
        <v>484</v>
      </c>
      <c r="AM32" s="22">
        <f t="shared" si="3"/>
        <v>14.91213705246119</v>
      </c>
      <c r="AN32" s="12">
        <f t="shared" si="4"/>
        <v>50.237801163093543</v>
      </c>
    </row>
    <row r="33" spans="1:40">
      <c r="A33" s="5">
        <v>30</v>
      </c>
      <c r="B33" s="12">
        <v>176</v>
      </c>
      <c r="C33" s="5"/>
      <c r="E33" s="12">
        <v>8.6666666666666661</v>
      </c>
      <c r="F33" s="12">
        <f t="shared" si="0"/>
        <v>1525.3333333333333</v>
      </c>
      <c r="G33" s="12">
        <f t="shared" si="1"/>
        <v>30976</v>
      </c>
      <c r="H33" s="12">
        <f t="shared" si="2"/>
        <v>75.1111111111111</v>
      </c>
      <c r="AM33" s="22">
        <f t="shared" si="3"/>
        <v>9.806925646364661</v>
      </c>
      <c r="AN33" s="12">
        <f t="shared" si="4"/>
        <v>1.3001905407819125</v>
      </c>
    </row>
    <row r="34" spans="1:40">
      <c r="A34" s="5">
        <v>31</v>
      </c>
      <c r="B34" s="12">
        <v>170.33333333333334</v>
      </c>
      <c r="C34" s="5"/>
      <c r="E34" s="12">
        <v>10</v>
      </c>
      <c r="F34" s="12">
        <f t="shared" si="0"/>
        <v>1703.3333333333335</v>
      </c>
      <c r="G34" s="12">
        <f t="shared" si="1"/>
        <v>29013.444444444449</v>
      </c>
      <c r="H34" s="12">
        <f t="shared" si="2"/>
        <v>100</v>
      </c>
      <c r="AM34" s="22">
        <f t="shared" si="3"/>
        <v>7.2543199433164034</v>
      </c>
      <c r="AN34" s="12">
        <f t="shared" si="4"/>
        <v>7.5387589736700384</v>
      </c>
    </row>
    <row r="35" spans="1:40">
      <c r="A35" s="5">
        <v>32</v>
      </c>
      <c r="B35" s="12">
        <v>160</v>
      </c>
      <c r="C35" s="5"/>
      <c r="E35" s="12">
        <v>4.666666666666667</v>
      </c>
      <c r="F35" s="12">
        <f t="shared" si="0"/>
        <v>746.66666666666674</v>
      </c>
      <c r="G35" s="12">
        <f t="shared" si="1"/>
        <v>25600</v>
      </c>
      <c r="H35" s="12">
        <f t="shared" si="2"/>
        <v>21.777777777777782</v>
      </c>
      <c r="AM35" s="22">
        <f t="shared" si="3"/>
        <v>2.5995683671695531</v>
      </c>
      <c r="AN35" s="12">
        <f t="shared" si="4"/>
        <v>4.2728953797838596</v>
      </c>
    </row>
    <row r="36" spans="1:40">
      <c r="A36" s="5">
        <v>33</v>
      </c>
      <c r="B36" s="12"/>
      <c r="C36" s="5"/>
      <c r="E36" s="12"/>
      <c r="F36" s="12">
        <f t="shared" si="0"/>
        <v>0</v>
      </c>
      <c r="G36" s="12">
        <f t="shared" si="1"/>
        <v>0</v>
      </c>
      <c r="H36" s="12">
        <f t="shared" si="2"/>
        <v>0</v>
      </c>
      <c r="AM36" s="22"/>
      <c r="AN36" s="12"/>
    </row>
    <row r="37" spans="1:40">
      <c r="A37" s="5">
        <v>34</v>
      </c>
      <c r="B37" s="12"/>
      <c r="C37" s="5"/>
      <c r="E37" s="12"/>
      <c r="F37" s="12">
        <f t="shared" si="0"/>
        <v>0</v>
      </c>
      <c r="G37" s="12">
        <f t="shared" si="1"/>
        <v>0</v>
      </c>
      <c r="H37" s="12">
        <f t="shared" si="2"/>
        <v>0</v>
      </c>
      <c r="AM37" s="22"/>
      <c r="AN37" s="12"/>
    </row>
    <row r="38" spans="1:40">
      <c r="A38" s="5">
        <v>35</v>
      </c>
      <c r="B38" s="12"/>
      <c r="C38" s="5"/>
      <c r="E38" s="12"/>
      <c r="F38" s="12">
        <f t="shared" si="0"/>
        <v>0</v>
      </c>
      <c r="G38" s="12">
        <f t="shared" si="1"/>
        <v>0</v>
      </c>
      <c r="H38" s="12">
        <f t="shared" si="2"/>
        <v>0</v>
      </c>
      <c r="AM38" s="22"/>
      <c r="AN38" s="12"/>
    </row>
    <row r="39" spans="1:40">
      <c r="A39" s="5">
        <v>36</v>
      </c>
      <c r="B39" s="12"/>
      <c r="C39" s="5"/>
      <c r="E39" s="12"/>
      <c r="F39" s="12">
        <f t="shared" si="0"/>
        <v>0</v>
      </c>
      <c r="G39" s="12">
        <f t="shared" si="1"/>
        <v>0</v>
      </c>
      <c r="H39" s="12">
        <f t="shared" si="2"/>
        <v>0</v>
      </c>
      <c r="AM39" s="22"/>
      <c r="AN39" s="12"/>
    </row>
    <row r="40" spans="1:40">
      <c r="A40" s="5">
        <v>37</v>
      </c>
      <c r="B40" s="12"/>
      <c r="C40" s="5"/>
      <c r="E40" s="12"/>
      <c r="F40" s="12">
        <f t="shared" si="0"/>
        <v>0</v>
      </c>
      <c r="G40" s="12">
        <f t="shared" si="1"/>
        <v>0</v>
      </c>
      <c r="H40" s="12">
        <f t="shared" si="2"/>
        <v>0</v>
      </c>
      <c r="AM40" s="22"/>
      <c r="AN40" s="12"/>
    </row>
    <row r="41" spans="1:40">
      <c r="A41" s="5">
        <v>38</v>
      </c>
      <c r="B41" s="12"/>
      <c r="C41" s="5"/>
      <c r="E41" s="12"/>
      <c r="F41" s="12">
        <f t="shared" si="0"/>
        <v>0</v>
      </c>
      <c r="G41" s="12">
        <f t="shared" si="1"/>
        <v>0</v>
      </c>
      <c r="H41" s="12">
        <f t="shared" si="2"/>
        <v>0</v>
      </c>
      <c r="AM41" s="22"/>
      <c r="AN41" s="12"/>
    </row>
    <row r="42" spans="1:40">
      <c r="A42" s="5">
        <v>39</v>
      </c>
      <c r="B42" s="12"/>
      <c r="C42" s="5"/>
      <c r="E42" s="12"/>
      <c r="F42" s="12">
        <f t="shared" si="0"/>
        <v>0</v>
      </c>
      <c r="G42" s="12">
        <f t="shared" si="1"/>
        <v>0</v>
      </c>
      <c r="H42" s="12">
        <f t="shared" si="2"/>
        <v>0</v>
      </c>
      <c r="AM42" s="22"/>
      <c r="AN42" s="12"/>
    </row>
    <row r="43" spans="1:40">
      <c r="A43" s="5">
        <v>40</v>
      </c>
      <c r="B43" s="12"/>
      <c r="C43" s="5"/>
      <c r="E43" s="12"/>
      <c r="F43" s="12">
        <f t="shared" si="0"/>
        <v>0</v>
      </c>
      <c r="G43" s="12">
        <f t="shared" si="1"/>
        <v>0</v>
      </c>
      <c r="H43" s="12">
        <f t="shared" si="2"/>
        <v>0</v>
      </c>
      <c r="AM43" s="22"/>
      <c r="AN43" s="12"/>
    </row>
    <row r="44" spans="1:40">
      <c r="A44" s="5">
        <v>41</v>
      </c>
      <c r="B44" s="12"/>
      <c r="C44" s="5"/>
      <c r="E44" s="12"/>
      <c r="F44" s="12">
        <f t="shared" si="0"/>
        <v>0</v>
      </c>
      <c r="G44" s="12">
        <f t="shared" si="1"/>
        <v>0</v>
      </c>
      <c r="H44" s="12">
        <f t="shared" si="2"/>
        <v>0</v>
      </c>
      <c r="AM44" s="22"/>
      <c r="AN44" s="12"/>
    </row>
    <row r="45" spans="1:40">
      <c r="A45" s="5">
        <v>42</v>
      </c>
      <c r="B45" s="12"/>
      <c r="C45" s="5"/>
      <c r="E45" s="12"/>
      <c r="F45" s="12">
        <f t="shared" si="0"/>
        <v>0</v>
      </c>
      <c r="G45" s="12">
        <f t="shared" si="1"/>
        <v>0</v>
      </c>
      <c r="H45" s="12">
        <f t="shared" si="2"/>
        <v>0</v>
      </c>
      <c r="AM45" s="22"/>
      <c r="AN45" s="12"/>
    </row>
    <row r="46" spans="1:40">
      <c r="A46" s="5">
        <v>43</v>
      </c>
      <c r="B46" s="12"/>
      <c r="C46" s="5"/>
      <c r="E46" s="12"/>
      <c r="F46" s="12">
        <f t="shared" si="0"/>
        <v>0</v>
      </c>
      <c r="G46" s="12">
        <f t="shared" si="1"/>
        <v>0</v>
      </c>
      <c r="H46" s="12">
        <f t="shared" si="2"/>
        <v>0</v>
      </c>
      <c r="AM46" s="22"/>
      <c r="AN46" s="12"/>
    </row>
    <row r="47" spans="1:40">
      <c r="A47" s="5">
        <v>44</v>
      </c>
      <c r="B47" s="12"/>
      <c r="C47" s="5"/>
      <c r="E47" s="12"/>
      <c r="F47" s="12">
        <f t="shared" si="0"/>
        <v>0</v>
      </c>
      <c r="G47" s="12">
        <f t="shared" si="1"/>
        <v>0</v>
      </c>
      <c r="H47" s="12">
        <f t="shared" si="2"/>
        <v>0</v>
      </c>
      <c r="AM47" s="22"/>
      <c r="AN47" s="12"/>
    </row>
    <row r="48" spans="1:40">
      <c r="A48" s="5">
        <v>45</v>
      </c>
      <c r="B48" s="12"/>
      <c r="C48" s="5"/>
      <c r="E48" s="12"/>
      <c r="F48" s="12">
        <f t="shared" si="0"/>
        <v>0</v>
      </c>
      <c r="G48" s="12">
        <f t="shared" si="1"/>
        <v>0</v>
      </c>
      <c r="H48" s="12">
        <f t="shared" si="2"/>
        <v>0</v>
      </c>
      <c r="AM48" s="22"/>
      <c r="AN48" s="12"/>
    </row>
    <row r="49" spans="1:40">
      <c r="A49" s="5">
        <v>46</v>
      </c>
      <c r="B49" s="12"/>
      <c r="C49" s="5"/>
      <c r="E49" s="12"/>
      <c r="F49" s="12">
        <f t="shared" si="0"/>
        <v>0</v>
      </c>
      <c r="G49" s="12">
        <f t="shared" si="1"/>
        <v>0</v>
      </c>
      <c r="H49" s="12">
        <f t="shared" si="2"/>
        <v>0</v>
      </c>
      <c r="AM49" s="22"/>
      <c r="AN49" s="12"/>
    </row>
    <row r="50" spans="1:40">
      <c r="A50" s="5">
        <v>47</v>
      </c>
      <c r="B50" s="12"/>
      <c r="C50" s="5"/>
      <c r="E50" s="12"/>
      <c r="F50" s="12">
        <f t="shared" si="0"/>
        <v>0</v>
      </c>
      <c r="G50" s="12">
        <f t="shared" si="1"/>
        <v>0</v>
      </c>
      <c r="H50" s="12">
        <f t="shared" si="2"/>
        <v>0</v>
      </c>
      <c r="AM50" s="22"/>
      <c r="AN50" s="12"/>
    </row>
    <row r="51" spans="1:40">
      <c r="A51" s="5">
        <v>48</v>
      </c>
      <c r="B51" s="12"/>
      <c r="C51" s="5"/>
      <c r="E51" s="12"/>
      <c r="F51" s="12">
        <f t="shared" si="0"/>
        <v>0</v>
      </c>
      <c r="G51" s="12">
        <f t="shared" si="1"/>
        <v>0</v>
      </c>
      <c r="H51" s="12">
        <f t="shared" si="2"/>
        <v>0</v>
      </c>
      <c r="AM51" s="22"/>
      <c r="AN51" s="12"/>
    </row>
    <row r="52" spans="1:40">
      <c r="A52" s="5">
        <v>49</v>
      </c>
      <c r="B52" s="12"/>
      <c r="C52" s="5"/>
      <c r="E52" s="12"/>
      <c r="F52" s="12">
        <f t="shared" si="0"/>
        <v>0</v>
      </c>
      <c r="G52" s="12">
        <f t="shared" si="1"/>
        <v>0</v>
      </c>
      <c r="H52" s="12">
        <f t="shared" si="2"/>
        <v>0</v>
      </c>
      <c r="AM52" s="22"/>
      <c r="AN52" s="12"/>
    </row>
    <row r="53" spans="1:40">
      <c r="A53" s="5">
        <v>50</v>
      </c>
      <c r="B53" s="12"/>
      <c r="C53" s="5"/>
      <c r="E53" s="12"/>
      <c r="F53" s="12">
        <f t="shared" si="0"/>
        <v>0</v>
      </c>
      <c r="G53" s="12">
        <f t="shared" si="1"/>
        <v>0</v>
      </c>
      <c r="H53" s="12">
        <f t="shared" si="2"/>
        <v>0</v>
      </c>
      <c r="AM53" s="22"/>
      <c r="AN53" s="12"/>
    </row>
    <row r="54" spans="1:40">
      <c r="A54" s="5">
        <v>51</v>
      </c>
      <c r="B54" s="12"/>
      <c r="C54" s="5"/>
      <c r="E54" s="12"/>
      <c r="F54" s="12">
        <f t="shared" si="0"/>
        <v>0</v>
      </c>
      <c r="G54" s="12">
        <f t="shared" si="1"/>
        <v>0</v>
      </c>
      <c r="H54" s="12">
        <f t="shared" si="2"/>
        <v>0</v>
      </c>
      <c r="AM54" s="22"/>
      <c r="AN54" s="12"/>
    </row>
    <row r="55" spans="1:40">
      <c r="A55" s="5">
        <v>52</v>
      </c>
      <c r="B55" s="12"/>
      <c r="C55" s="5"/>
      <c r="E55" s="12"/>
      <c r="F55" s="12">
        <f t="shared" si="0"/>
        <v>0</v>
      </c>
      <c r="G55" s="12">
        <f t="shared" si="1"/>
        <v>0</v>
      </c>
      <c r="H55" s="12">
        <f t="shared" si="2"/>
        <v>0</v>
      </c>
      <c r="AM55" s="22"/>
      <c r="AN55" s="12"/>
    </row>
    <row r="56" spans="1:40">
      <c r="A56" s="5">
        <v>53</v>
      </c>
      <c r="B56" s="12"/>
      <c r="C56" s="5"/>
      <c r="E56" s="12"/>
      <c r="F56" s="12">
        <f t="shared" si="0"/>
        <v>0</v>
      </c>
      <c r="G56" s="12">
        <f t="shared" si="1"/>
        <v>0</v>
      </c>
      <c r="H56" s="12">
        <f t="shared" si="2"/>
        <v>0</v>
      </c>
      <c r="AM56" s="22"/>
      <c r="AN56" s="12"/>
    </row>
    <row r="57" spans="1:40">
      <c r="A57" s="5">
        <v>54</v>
      </c>
      <c r="B57" s="12"/>
      <c r="C57" s="5"/>
      <c r="E57" s="12"/>
      <c r="F57" s="12">
        <f t="shared" si="0"/>
        <v>0</v>
      </c>
      <c r="G57" s="12">
        <f t="shared" si="1"/>
        <v>0</v>
      </c>
      <c r="H57" s="12">
        <f t="shared" si="2"/>
        <v>0</v>
      </c>
      <c r="AM57" s="22"/>
      <c r="AN57" s="12"/>
    </row>
    <row r="58" spans="1:40">
      <c r="A58" s="5">
        <v>55</v>
      </c>
      <c r="B58" s="12"/>
      <c r="C58" s="5"/>
      <c r="E58" s="12"/>
      <c r="F58" s="12">
        <f t="shared" si="0"/>
        <v>0</v>
      </c>
      <c r="G58" s="12">
        <f t="shared" si="1"/>
        <v>0</v>
      </c>
      <c r="H58" s="12">
        <f t="shared" si="2"/>
        <v>0</v>
      </c>
      <c r="AM58" s="22"/>
      <c r="AN58" s="12"/>
    </row>
    <row r="59" spans="1:40">
      <c r="A59" s="5">
        <v>56</v>
      </c>
      <c r="B59" s="12"/>
      <c r="C59" s="5"/>
      <c r="E59" s="12"/>
      <c r="F59" s="12">
        <f t="shared" si="0"/>
        <v>0</v>
      </c>
      <c r="G59" s="12">
        <f t="shared" si="1"/>
        <v>0</v>
      </c>
      <c r="H59" s="12">
        <f t="shared" si="2"/>
        <v>0</v>
      </c>
      <c r="AM59" s="22"/>
      <c r="AN59" s="12"/>
    </row>
    <row r="60" spans="1:40">
      <c r="A60" s="5">
        <v>57</v>
      </c>
      <c r="B60" s="12"/>
      <c r="C60" s="5"/>
      <c r="E60" s="12"/>
      <c r="F60" s="12">
        <f t="shared" si="0"/>
        <v>0</v>
      </c>
      <c r="G60" s="12">
        <f t="shared" si="1"/>
        <v>0</v>
      </c>
      <c r="H60" s="12">
        <f t="shared" si="2"/>
        <v>0</v>
      </c>
      <c r="AM60" s="22"/>
      <c r="AN60" s="12"/>
    </row>
    <row r="61" spans="1:40">
      <c r="A61" s="5">
        <v>58</v>
      </c>
      <c r="B61" s="12"/>
      <c r="C61" s="5"/>
      <c r="E61" s="12"/>
      <c r="F61" s="12">
        <f t="shared" si="0"/>
        <v>0</v>
      </c>
      <c r="G61" s="12">
        <f t="shared" si="1"/>
        <v>0</v>
      </c>
      <c r="H61" s="12">
        <f t="shared" si="2"/>
        <v>0</v>
      </c>
      <c r="AM61" s="22"/>
      <c r="AN61" s="12"/>
    </row>
    <row r="62" spans="1:40">
      <c r="A62" s="5">
        <v>59</v>
      </c>
      <c r="B62" s="12"/>
      <c r="C62" s="5"/>
      <c r="E62" s="12"/>
      <c r="F62" s="12">
        <f t="shared" si="0"/>
        <v>0</v>
      </c>
      <c r="G62" s="12">
        <f t="shared" si="1"/>
        <v>0</v>
      </c>
      <c r="H62" s="12">
        <f t="shared" si="2"/>
        <v>0</v>
      </c>
      <c r="AM62" s="22"/>
      <c r="AN62" s="12"/>
    </row>
    <row r="63" spans="1:40">
      <c r="A63" s="5">
        <v>60</v>
      </c>
      <c r="B63" s="12"/>
      <c r="C63" s="5"/>
      <c r="E63" s="12"/>
      <c r="F63" s="12">
        <f t="shared" si="0"/>
        <v>0</v>
      </c>
      <c r="G63" s="12">
        <f t="shared" si="1"/>
        <v>0</v>
      </c>
      <c r="H63" s="12">
        <f t="shared" si="2"/>
        <v>0</v>
      </c>
      <c r="AM63" s="22"/>
      <c r="AN63" s="12"/>
    </row>
    <row r="64" spans="1:40">
      <c r="A64" s="5">
        <v>61</v>
      </c>
      <c r="B64" s="12"/>
      <c r="C64" s="5"/>
      <c r="E64" s="12"/>
      <c r="F64" s="12">
        <f t="shared" si="0"/>
        <v>0</v>
      </c>
      <c r="G64" s="12">
        <f t="shared" si="1"/>
        <v>0</v>
      </c>
      <c r="H64" s="12">
        <f t="shared" si="2"/>
        <v>0</v>
      </c>
      <c r="AM64" s="22"/>
      <c r="AN64" s="12"/>
    </row>
    <row r="65" spans="1:40">
      <c r="A65" s="5">
        <v>62</v>
      </c>
      <c r="B65" s="12"/>
      <c r="C65" s="5"/>
      <c r="E65" s="12"/>
      <c r="F65" s="12">
        <f t="shared" si="0"/>
        <v>0</v>
      </c>
      <c r="G65" s="12">
        <f t="shared" si="1"/>
        <v>0</v>
      </c>
      <c r="H65" s="12">
        <f t="shared" si="2"/>
        <v>0</v>
      </c>
      <c r="AM65" s="22"/>
      <c r="AN65" s="12"/>
    </row>
    <row r="66" spans="1:40">
      <c r="A66" s="5">
        <v>63</v>
      </c>
      <c r="B66" s="12"/>
      <c r="C66" s="5"/>
      <c r="E66" s="12"/>
      <c r="F66" s="12">
        <f t="shared" si="0"/>
        <v>0</v>
      </c>
      <c r="G66" s="12">
        <f t="shared" si="1"/>
        <v>0</v>
      </c>
      <c r="H66" s="12">
        <f t="shared" si="2"/>
        <v>0</v>
      </c>
      <c r="AM66" s="22"/>
      <c r="AN66" s="12"/>
    </row>
    <row r="67" spans="1:40">
      <c r="A67" s="5">
        <v>64</v>
      </c>
      <c r="B67" s="12"/>
      <c r="C67" s="5"/>
      <c r="E67" s="12"/>
      <c r="F67" s="12">
        <f t="shared" si="0"/>
        <v>0</v>
      </c>
      <c r="G67" s="12">
        <f t="shared" si="1"/>
        <v>0</v>
      </c>
      <c r="H67" s="12">
        <f t="shared" si="2"/>
        <v>0</v>
      </c>
      <c r="AM67" s="22"/>
      <c r="AN67" s="12"/>
    </row>
    <row r="68" spans="1:40">
      <c r="A68" s="5">
        <v>65</v>
      </c>
      <c r="B68" s="12"/>
      <c r="C68" s="5"/>
      <c r="E68" s="12"/>
      <c r="F68" s="12">
        <f t="shared" si="0"/>
        <v>0</v>
      </c>
      <c r="G68" s="12">
        <f t="shared" si="1"/>
        <v>0</v>
      </c>
      <c r="H68" s="12">
        <f t="shared" si="2"/>
        <v>0</v>
      </c>
      <c r="AM68" s="22"/>
      <c r="AN68" s="12"/>
    </row>
    <row r="69" spans="1:40">
      <c r="A69" s="5">
        <v>66</v>
      </c>
      <c r="B69" s="12"/>
      <c r="C69" s="5"/>
      <c r="E69" s="12"/>
      <c r="F69" s="12">
        <f t="shared" si="0"/>
        <v>0</v>
      </c>
      <c r="G69" s="12">
        <f t="shared" si="1"/>
        <v>0</v>
      </c>
      <c r="H69" s="12">
        <f t="shared" si="2"/>
        <v>0</v>
      </c>
      <c r="AM69" s="22"/>
      <c r="AN69" s="12"/>
    </row>
    <row r="70" spans="1:40">
      <c r="A70" s="5">
        <v>67</v>
      </c>
      <c r="B70" s="12"/>
      <c r="C70" s="5"/>
      <c r="E70" s="12"/>
      <c r="F70" s="12">
        <f t="shared" si="0"/>
        <v>0</v>
      </c>
      <c r="G70" s="12">
        <f t="shared" si="1"/>
        <v>0</v>
      </c>
      <c r="H70" s="12">
        <f t="shared" si="2"/>
        <v>0</v>
      </c>
      <c r="AM70" s="22"/>
      <c r="AN70" s="12"/>
    </row>
    <row r="71" spans="1:40">
      <c r="A71" s="5">
        <v>68</v>
      </c>
      <c r="B71" s="12"/>
      <c r="C71" s="5"/>
      <c r="E71" s="12"/>
      <c r="F71" s="12">
        <f t="shared" si="0"/>
        <v>0</v>
      </c>
      <c r="G71" s="12">
        <f t="shared" si="1"/>
        <v>0</v>
      </c>
      <c r="H71" s="12">
        <f t="shared" si="2"/>
        <v>0</v>
      </c>
      <c r="AM71" s="22"/>
      <c r="AN71" s="12"/>
    </row>
    <row r="72" spans="1:40">
      <c r="A72" s="5">
        <v>69</v>
      </c>
      <c r="B72" s="12"/>
      <c r="C72" s="5"/>
      <c r="E72" s="12"/>
      <c r="F72" s="12">
        <f t="shared" si="0"/>
        <v>0</v>
      </c>
      <c r="G72" s="12">
        <f t="shared" si="1"/>
        <v>0</v>
      </c>
      <c r="H72" s="12">
        <f t="shared" si="2"/>
        <v>0</v>
      </c>
      <c r="AM72" s="22"/>
      <c r="AN72" s="12"/>
    </row>
    <row r="73" spans="1:40">
      <c r="A73" s="5">
        <v>70</v>
      </c>
      <c r="B73" s="12"/>
      <c r="C73" s="5"/>
      <c r="E73" s="12"/>
      <c r="F73" s="12">
        <f t="shared" si="0"/>
        <v>0</v>
      </c>
      <c r="G73" s="12">
        <f t="shared" si="1"/>
        <v>0</v>
      </c>
      <c r="H73" s="12">
        <f t="shared" si="2"/>
        <v>0</v>
      </c>
      <c r="AM73" s="22"/>
      <c r="AN73" s="12"/>
    </row>
    <row r="74" spans="1:40">
      <c r="A74" s="5">
        <v>71</v>
      </c>
      <c r="B74" s="12"/>
      <c r="C74" s="5"/>
      <c r="E74" s="12"/>
      <c r="F74" s="12">
        <f t="shared" si="0"/>
        <v>0</v>
      </c>
      <c r="G74" s="12">
        <f t="shared" si="1"/>
        <v>0</v>
      </c>
      <c r="H74" s="12">
        <f t="shared" si="2"/>
        <v>0</v>
      </c>
      <c r="AM74" s="22"/>
      <c r="AN74" s="12"/>
    </row>
    <row r="75" spans="1:40">
      <c r="A75" s="5">
        <v>72</v>
      </c>
      <c r="B75" s="12"/>
      <c r="C75" s="5"/>
      <c r="E75" s="12"/>
      <c r="F75" s="12">
        <f t="shared" si="0"/>
        <v>0</v>
      </c>
      <c r="G75" s="12">
        <f t="shared" si="1"/>
        <v>0</v>
      </c>
      <c r="H75" s="12">
        <f t="shared" si="2"/>
        <v>0</v>
      </c>
      <c r="AM75" s="22"/>
      <c r="AN75" s="12"/>
    </row>
    <row r="76" spans="1:40">
      <c r="A76" s="5">
        <v>73</v>
      </c>
      <c r="B76" s="12"/>
      <c r="C76" s="5"/>
      <c r="E76" s="12"/>
      <c r="F76" s="12">
        <f t="shared" si="0"/>
        <v>0</v>
      </c>
      <c r="G76" s="12">
        <f t="shared" si="1"/>
        <v>0</v>
      </c>
      <c r="H76" s="12">
        <f t="shared" si="2"/>
        <v>0</v>
      </c>
      <c r="AM76" s="22"/>
      <c r="AN76" s="12"/>
    </row>
    <row r="77" spans="1:40">
      <c r="A77" s="5">
        <v>74</v>
      </c>
      <c r="B77" s="12"/>
      <c r="C77" s="5"/>
      <c r="E77" s="12"/>
      <c r="F77" s="12">
        <f t="shared" si="0"/>
        <v>0</v>
      </c>
      <c r="G77" s="12">
        <f t="shared" si="1"/>
        <v>0</v>
      </c>
      <c r="H77" s="12">
        <f t="shared" si="2"/>
        <v>0</v>
      </c>
      <c r="AM77" s="22"/>
      <c r="AN77" s="12"/>
    </row>
    <row r="78" spans="1:40">
      <c r="A78" s="5">
        <v>75</v>
      </c>
      <c r="B78" s="12"/>
      <c r="C78" s="5"/>
      <c r="E78" s="12"/>
      <c r="F78" s="12">
        <f t="shared" si="0"/>
        <v>0</v>
      </c>
      <c r="G78" s="12">
        <f t="shared" si="1"/>
        <v>0</v>
      </c>
      <c r="H78" s="12">
        <f t="shared" si="2"/>
        <v>0</v>
      </c>
      <c r="AM78" s="22"/>
      <c r="AN78" s="12"/>
    </row>
    <row r="79" spans="1:40">
      <c r="A79" s="5">
        <v>76</v>
      </c>
      <c r="B79" s="12"/>
      <c r="C79" s="5"/>
      <c r="E79" s="12"/>
      <c r="F79" s="12">
        <f t="shared" si="0"/>
        <v>0</v>
      </c>
      <c r="G79" s="12">
        <f t="shared" si="1"/>
        <v>0</v>
      </c>
      <c r="H79" s="12">
        <f t="shared" si="2"/>
        <v>0</v>
      </c>
      <c r="AM79" s="22"/>
      <c r="AN79" s="12"/>
    </row>
    <row r="80" spans="1:40">
      <c r="A80" s="5">
        <v>77</v>
      </c>
      <c r="B80" s="12"/>
      <c r="C80" s="5"/>
      <c r="E80" s="12"/>
      <c r="F80" s="12">
        <f t="shared" si="0"/>
        <v>0</v>
      </c>
      <c r="G80" s="12">
        <f t="shared" si="1"/>
        <v>0</v>
      </c>
      <c r="H80" s="12">
        <f t="shared" si="2"/>
        <v>0</v>
      </c>
      <c r="AM80" s="22"/>
      <c r="AN80" s="12"/>
    </row>
    <row r="81" spans="1:40">
      <c r="A81" s="5">
        <v>78</v>
      </c>
      <c r="B81" s="12"/>
      <c r="C81" s="5"/>
      <c r="E81" s="12"/>
      <c r="F81" s="12">
        <f t="shared" si="0"/>
        <v>0</v>
      </c>
      <c r="G81" s="12">
        <f t="shared" si="1"/>
        <v>0</v>
      </c>
      <c r="H81" s="12">
        <f t="shared" si="2"/>
        <v>0</v>
      </c>
      <c r="AM81" s="22"/>
      <c r="AN81" s="12"/>
    </row>
    <row r="82" spans="1:40">
      <c r="A82" s="5">
        <v>79</v>
      </c>
      <c r="B82" s="12"/>
      <c r="C82" s="5"/>
      <c r="E82" s="12"/>
      <c r="F82" s="12">
        <f t="shared" si="0"/>
        <v>0</v>
      </c>
      <c r="G82" s="12">
        <f t="shared" si="1"/>
        <v>0</v>
      </c>
      <c r="H82" s="12">
        <f t="shared" si="2"/>
        <v>0</v>
      </c>
      <c r="AM82" s="22"/>
      <c r="AN82" s="12"/>
    </row>
    <row r="83" spans="1:40">
      <c r="A83" s="5">
        <v>80</v>
      </c>
      <c r="B83" s="12"/>
      <c r="C83" s="5"/>
      <c r="E83" s="12"/>
      <c r="F83" s="12">
        <f t="shared" si="0"/>
        <v>0</v>
      </c>
      <c r="G83" s="12">
        <f t="shared" si="1"/>
        <v>0</v>
      </c>
      <c r="H83" s="12">
        <f t="shared" si="2"/>
        <v>0</v>
      </c>
      <c r="AM83" s="22"/>
      <c r="AN83" s="12"/>
    </row>
    <row r="84" spans="1:40">
      <c r="A84" s="5">
        <v>81</v>
      </c>
      <c r="B84" s="12"/>
      <c r="C84" s="5"/>
      <c r="E84" s="12"/>
      <c r="F84" s="12">
        <f t="shared" si="0"/>
        <v>0</v>
      </c>
      <c r="G84" s="12">
        <f t="shared" si="1"/>
        <v>0</v>
      </c>
      <c r="H84" s="12">
        <f t="shared" si="2"/>
        <v>0</v>
      </c>
      <c r="AM84" s="22"/>
      <c r="AN84" s="12"/>
    </row>
    <row r="85" spans="1:40">
      <c r="A85" s="5">
        <v>82</v>
      </c>
      <c r="B85" s="12"/>
      <c r="C85" s="5"/>
      <c r="E85" s="12"/>
      <c r="F85" s="12">
        <f t="shared" si="0"/>
        <v>0</v>
      </c>
      <c r="G85" s="12">
        <f t="shared" si="1"/>
        <v>0</v>
      </c>
      <c r="H85" s="12">
        <f t="shared" si="2"/>
        <v>0</v>
      </c>
      <c r="AM85" s="22"/>
      <c r="AN85" s="12"/>
    </row>
    <row r="86" spans="1:40">
      <c r="A86" s="5">
        <v>83</v>
      </c>
      <c r="B86" s="12"/>
      <c r="C86" s="5"/>
      <c r="E86" s="12"/>
      <c r="F86" s="12">
        <f t="shared" si="0"/>
        <v>0</v>
      </c>
      <c r="G86" s="12">
        <f t="shared" si="1"/>
        <v>0</v>
      </c>
      <c r="H86" s="12">
        <f t="shared" si="2"/>
        <v>0</v>
      </c>
      <c r="AM86" s="22"/>
      <c r="AN86" s="12"/>
    </row>
    <row r="87" spans="1:40">
      <c r="A87" s="5">
        <v>84</v>
      </c>
      <c r="B87" s="12"/>
      <c r="C87" s="5"/>
      <c r="E87" s="12"/>
      <c r="F87" s="12">
        <f t="shared" si="0"/>
        <v>0</v>
      </c>
      <c r="G87" s="12">
        <f t="shared" si="1"/>
        <v>0</v>
      </c>
      <c r="H87" s="12">
        <f t="shared" si="2"/>
        <v>0</v>
      </c>
      <c r="AM87" s="22"/>
      <c r="AN87" s="12"/>
    </row>
    <row r="88" spans="1:40">
      <c r="A88" s="5">
        <v>85</v>
      </c>
      <c r="B88" s="12"/>
      <c r="C88" s="5"/>
      <c r="E88" s="12"/>
      <c r="F88" s="12">
        <f t="shared" si="0"/>
        <v>0</v>
      </c>
      <c r="G88" s="12">
        <f t="shared" si="1"/>
        <v>0</v>
      </c>
      <c r="H88" s="12">
        <f t="shared" si="2"/>
        <v>0</v>
      </c>
      <c r="AM88" s="22"/>
      <c r="AN88" s="12"/>
    </row>
    <row r="89" spans="1:40">
      <c r="A89" s="5">
        <v>86</v>
      </c>
      <c r="B89" s="12"/>
      <c r="C89" s="5"/>
      <c r="E89" s="12"/>
      <c r="F89" s="12">
        <f t="shared" si="0"/>
        <v>0</v>
      </c>
      <c r="G89" s="12">
        <f t="shared" si="1"/>
        <v>0</v>
      </c>
      <c r="H89" s="12">
        <f t="shared" si="2"/>
        <v>0</v>
      </c>
      <c r="AM89" s="22"/>
      <c r="AN89" s="12"/>
    </row>
    <row r="90" spans="1:40">
      <c r="A90" s="5">
        <v>87</v>
      </c>
      <c r="B90" s="12"/>
      <c r="C90" s="5"/>
      <c r="E90" s="12"/>
      <c r="F90" s="12">
        <f t="shared" si="0"/>
        <v>0</v>
      </c>
      <c r="G90" s="12">
        <f t="shared" si="1"/>
        <v>0</v>
      </c>
      <c r="H90" s="12">
        <f t="shared" si="2"/>
        <v>0</v>
      </c>
      <c r="AM90" s="22"/>
      <c r="AN90" s="12"/>
    </row>
    <row r="91" spans="1:40">
      <c r="A91" s="5">
        <v>88</v>
      </c>
      <c r="B91" s="12"/>
      <c r="C91" s="5"/>
      <c r="E91" s="12"/>
      <c r="F91" s="12">
        <f t="shared" si="0"/>
        <v>0</v>
      </c>
      <c r="G91" s="12">
        <f t="shared" si="1"/>
        <v>0</v>
      </c>
      <c r="H91" s="12">
        <f t="shared" si="2"/>
        <v>0</v>
      </c>
      <c r="AM91" s="22"/>
      <c r="AN91" s="12"/>
    </row>
    <row r="92" spans="1:40">
      <c r="A92" s="5">
        <v>89</v>
      </c>
      <c r="B92" s="12"/>
      <c r="C92" s="5"/>
      <c r="E92" s="12"/>
      <c r="F92" s="12">
        <f t="shared" si="0"/>
        <v>0</v>
      </c>
      <c r="G92" s="12">
        <f t="shared" si="1"/>
        <v>0</v>
      </c>
      <c r="H92" s="12">
        <f t="shared" si="2"/>
        <v>0</v>
      </c>
      <c r="AM92" s="22"/>
      <c r="AN92" s="12"/>
    </row>
    <row r="93" spans="1:40">
      <c r="A93" s="5">
        <v>90</v>
      </c>
      <c r="B93" s="12"/>
      <c r="C93" s="5"/>
      <c r="E93" s="12"/>
      <c r="F93" s="12">
        <f t="shared" si="0"/>
        <v>0</v>
      </c>
      <c r="G93" s="12">
        <f t="shared" si="1"/>
        <v>0</v>
      </c>
      <c r="H93" s="12">
        <f t="shared" si="2"/>
        <v>0</v>
      </c>
      <c r="AM93" s="22"/>
      <c r="AN93" s="12"/>
    </row>
    <row r="94" spans="1:40">
      <c r="A94" s="5">
        <v>91</v>
      </c>
      <c r="B94" s="12"/>
      <c r="C94" s="5"/>
      <c r="E94" s="12"/>
      <c r="F94" s="12">
        <f t="shared" si="0"/>
        <v>0</v>
      </c>
      <c r="G94" s="12">
        <f t="shared" si="1"/>
        <v>0</v>
      </c>
      <c r="H94" s="12">
        <f t="shared" si="2"/>
        <v>0</v>
      </c>
      <c r="AM94" s="22"/>
      <c r="AN94" s="12"/>
    </row>
    <row r="95" spans="1:40">
      <c r="A95" s="5">
        <v>92</v>
      </c>
      <c r="B95" s="12"/>
      <c r="C95" s="5"/>
      <c r="E95" s="12"/>
      <c r="F95" s="12">
        <f t="shared" si="0"/>
        <v>0</v>
      </c>
      <c r="G95" s="12">
        <f t="shared" si="1"/>
        <v>0</v>
      </c>
      <c r="H95" s="12">
        <f t="shared" si="2"/>
        <v>0</v>
      </c>
      <c r="AM95" s="22"/>
      <c r="AN95" s="12"/>
    </row>
    <row r="96" spans="1:40">
      <c r="A96" s="5">
        <v>93</v>
      </c>
      <c r="B96" s="12"/>
      <c r="C96" s="5"/>
      <c r="E96" s="12"/>
      <c r="F96" s="12">
        <f t="shared" si="0"/>
        <v>0</v>
      </c>
      <c r="G96" s="12">
        <f t="shared" si="1"/>
        <v>0</v>
      </c>
      <c r="H96" s="12">
        <f t="shared" si="2"/>
        <v>0</v>
      </c>
      <c r="AM96" s="22"/>
      <c r="AN96" s="12"/>
    </row>
    <row r="97" spans="1:40">
      <c r="A97" s="5">
        <v>94</v>
      </c>
      <c r="B97" s="12"/>
      <c r="C97" s="5"/>
      <c r="E97" s="12"/>
      <c r="F97" s="12">
        <f t="shared" si="0"/>
        <v>0</v>
      </c>
      <c r="G97" s="12">
        <f t="shared" si="1"/>
        <v>0</v>
      </c>
      <c r="H97" s="12">
        <f t="shared" si="2"/>
        <v>0</v>
      </c>
      <c r="AM97" s="22"/>
      <c r="AN97" s="12"/>
    </row>
    <row r="98" spans="1:40">
      <c r="A98" s="5">
        <v>95</v>
      </c>
      <c r="B98" s="12"/>
      <c r="C98" s="5"/>
      <c r="E98" s="12"/>
      <c r="F98" s="12">
        <f t="shared" si="0"/>
        <v>0</v>
      </c>
      <c r="G98" s="12">
        <f t="shared" si="1"/>
        <v>0</v>
      </c>
      <c r="H98" s="12">
        <f t="shared" si="2"/>
        <v>0</v>
      </c>
      <c r="AM98" s="22"/>
      <c r="AN98" s="12"/>
    </row>
    <row r="99" spans="1:40">
      <c r="A99" s="5">
        <v>96</v>
      </c>
      <c r="B99" s="12"/>
      <c r="C99" s="5"/>
      <c r="E99" s="12"/>
      <c r="F99" s="12">
        <f t="shared" si="0"/>
        <v>0</v>
      </c>
      <c r="G99" s="12">
        <f t="shared" si="1"/>
        <v>0</v>
      </c>
      <c r="H99" s="12">
        <f t="shared" si="2"/>
        <v>0</v>
      </c>
      <c r="AM99" s="22"/>
      <c r="AN99" s="12"/>
    </row>
    <row r="100" spans="1:40">
      <c r="A100" s="5">
        <v>97</v>
      </c>
      <c r="B100" s="12"/>
      <c r="C100" s="5"/>
      <c r="E100" s="12"/>
      <c r="F100" s="12">
        <f t="shared" si="0"/>
        <v>0</v>
      </c>
      <c r="G100" s="12">
        <f t="shared" si="1"/>
        <v>0</v>
      </c>
      <c r="H100" s="12">
        <f t="shared" si="2"/>
        <v>0</v>
      </c>
      <c r="AM100" s="22"/>
      <c r="AN100" s="12"/>
    </row>
    <row r="101" spans="1:40">
      <c r="A101" s="5">
        <v>98</v>
      </c>
      <c r="B101" s="12"/>
      <c r="C101" s="5"/>
      <c r="E101" s="12"/>
      <c r="F101" s="12">
        <f t="shared" si="0"/>
        <v>0</v>
      </c>
      <c r="G101" s="12">
        <f t="shared" si="1"/>
        <v>0</v>
      </c>
      <c r="H101" s="12">
        <f t="shared" si="2"/>
        <v>0</v>
      </c>
      <c r="AM101" s="22"/>
      <c r="AN101" s="12"/>
    </row>
    <row r="102" spans="1:40">
      <c r="A102" s="5">
        <v>99</v>
      </c>
      <c r="B102" s="12"/>
      <c r="C102" s="5"/>
      <c r="E102" s="12"/>
      <c r="F102" s="12">
        <f t="shared" si="0"/>
        <v>0</v>
      </c>
      <c r="G102" s="12">
        <f t="shared" si="1"/>
        <v>0</v>
      </c>
      <c r="H102" s="12">
        <f t="shared" si="2"/>
        <v>0</v>
      </c>
      <c r="AM102" s="22"/>
      <c r="AN102" s="12"/>
    </row>
    <row r="103" spans="1:40">
      <c r="A103" s="5">
        <v>100</v>
      </c>
      <c r="B103" s="12"/>
      <c r="C103" s="5"/>
      <c r="E103" s="12"/>
      <c r="F103" s="12">
        <f t="shared" si="0"/>
        <v>0</v>
      </c>
      <c r="G103" s="12">
        <f t="shared" si="1"/>
        <v>0</v>
      </c>
      <c r="H103" s="12">
        <f t="shared" si="2"/>
        <v>0</v>
      </c>
      <c r="AM103" s="22"/>
      <c r="AN103" s="12"/>
    </row>
    <row r="104" spans="1:40">
      <c r="A104" s="5">
        <v>101</v>
      </c>
      <c r="B104" s="12"/>
      <c r="C104" s="5"/>
      <c r="E104" s="12"/>
      <c r="F104" s="12">
        <f t="shared" si="0"/>
        <v>0</v>
      </c>
      <c r="G104" s="12">
        <f t="shared" si="1"/>
        <v>0</v>
      </c>
      <c r="H104" s="12">
        <f t="shared" si="2"/>
        <v>0</v>
      </c>
      <c r="AM104" s="22"/>
      <c r="AN104" s="12"/>
    </row>
    <row r="105" spans="1:40">
      <c r="A105" s="5">
        <v>102</v>
      </c>
      <c r="B105" s="12"/>
      <c r="C105" s="5"/>
      <c r="E105" s="12"/>
      <c r="F105" s="12">
        <f t="shared" si="0"/>
        <v>0</v>
      </c>
      <c r="G105" s="12">
        <f t="shared" si="1"/>
        <v>0</v>
      </c>
      <c r="H105" s="12">
        <f t="shared" si="2"/>
        <v>0</v>
      </c>
      <c r="AM105" s="22"/>
      <c r="AN105" s="12"/>
    </row>
    <row r="106" spans="1:40">
      <c r="A106" s="5">
        <v>103</v>
      </c>
      <c r="B106" s="12"/>
      <c r="C106" s="5"/>
      <c r="E106" s="12"/>
      <c r="F106" s="12">
        <f t="shared" si="0"/>
        <v>0</v>
      </c>
      <c r="G106" s="12">
        <f t="shared" si="1"/>
        <v>0</v>
      </c>
      <c r="H106" s="12">
        <f t="shared" si="2"/>
        <v>0</v>
      </c>
      <c r="AM106" s="22"/>
      <c r="AN106" s="12"/>
    </row>
    <row r="107" spans="1:40">
      <c r="A107" s="5">
        <v>104</v>
      </c>
      <c r="B107" s="12"/>
      <c r="C107" s="5"/>
      <c r="E107" s="12"/>
      <c r="F107" s="12">
        <f t="shared" si="0"/>
        <v>0</v>
      </c>
      <c r="G107" s="12">
        <f t="shared" si="1"/>
        <v>0</v>
      </c>
      <c r="H107" s="12">
        <f t="shared" si="2"/>
        <v>0</v>
      </c>
      <c r="AM107" s="22"/>
      <c r="AN107" s="12"/>
    </row>
    <row r="108" spans="1:40">
      <c r="A108" s="5">
        <v>105</v>
      </c>
      <c r="B108" s="12"/>
      <c r="C108" s="5"/>
      <c r="E108" s="12"/>
      <c r="F108" s="12">
        <f t="shared" si="0"/>
        <v>0</v>
      </c>
      <c r="G108" s="12">
        <f t="shared" si="1"/>
        <v>0</v>
      </c>
      <c r="H108" s="12">
        <f t="shared" si="2"/>
        <v>0</v>
      </c>
      <c r="AM108" s="22"/>
      <c r="AN108" s="12"/>
    </row>
    <row r="109" spans="1:40">
      <c r="A109" s="5">
        <v>106</v>
      </c>
      <c r="B109" s="12"/>
      <c r="C109" s="5"/>
      <c r="E109" s="12"/>
      <c r="F109" s="12">
        <f t="shared" si="0"/>
        <v>0</v>
      </c>
      <c r="G109" s="12">
        <f t="shared" si="1"/>
        <v>0</v>
      </c>
      <c r="H109" s="12">
        <f t="shared" si="2"/>
        <v>0</v>
      </c>
      <c r="AM109" s="22"/>
      <c r="AN109" s="12"/>
    </row>
    <row r="110" spans="1:40">
      <c r="A110" s="5">
        <v>107</v>
      </c>
      <c r="B110" s="12"/>
      <c r="C110" s="5"/>
      <c r="E110" s="12"/>
      <c r="F110" s="12">
        <f t="shared" si="0"/>
        <v>0</v>
      </c>
      <c r="G110" s="12">
        <f t="shared" si="1"/>
        <v>0</v>
      </c>
      <c r="H110" s="12">
        <f t="shared" si="2"/>
        <v>0</v>
      </c>
      <c r="AM110" s="22"/>
      <c r="AN110" s="12"/>
    </row>
    <row r="111" spans="1:40">
      <c r="A111" s="5">
        <v>108</v>
      </c>
      <c r="B111" s="12"/>
      <c r="C111" s="5"/>
      <c r="E111" s="12"/>
      <c r="F111" s="12">
        <f t="shared" si="0"/>
        <v>0</v>
      </c>
      <c r="G111" s="12">
        <f t="shared" si="1"/>
        <v>0</v>
      </c>
      <c r="H111" s="12">
        <f t="shared" si="2"/>
        <v>0</v>
      </c>
      <c r="AM111" s="22"/>
      <c r="AN111" s="12"/>
    </row>
    <row r="112" spans="1:40">
      <c r="A112" s="5">
        <v>109</v>
      </c>
      <c r="B112" s="12"/>
      <c r="C112" s="5"/>
      <c r="E112" s="12"/>
      <c r="F112" s="12">
        <f t="shared" si="0"/>
        <v>0</v>
      </c>
      <c r="G112" s="12">
        <f t="shared" si="1"/>
        <v>0</v>
      </c>
      <c r="H112" s="12">
        <f t="shared" si="2"/>
        <v>0</v>
      </c>
      <c r="AM112" s="22"/>
      <c r="AN112" s="12"/>
    </row>
    <row r="113" spans="1:40">
      <c r="A113" s="5">
        <v>110</v>
      </c>
      <c r="B113" s="12"/>
      <c r="C113" s="5"/>
      <c r="E113" s="12"/>
      <c r="F113" s="12">
        <f t="shared" si="0"/>
        <v>0</v>
      </c>
      <c r="G113" s="12">
        <f t="shared" si="1"/>
        <v>0</v>
      </c>
      <c r="H113" s="12">
        <f t="shared" si="2"/>
        <v>0</v>
      </c>
      <c r="AM113" s="22"/>
      <c r="AN113" s="12"/>
    </row>
    <row r="114" spans="1:40">
      <c r="A114" s="5">
        <v>111</v>
      </c>
      <c r="B114" s="12"/>
      <c r="C114" s="5"/>
      <c r="E114" s="12"/>
      <c r="F114" s="12">
        <f t="shared" si="0"/>
        <v>0</v>
      </c>
      <c r="G114" s="12">
        <f t="shared" si="1"/>
        <v>0</v>
      </c>
      <c r="H114" s="12">
        <f t="shared" si="2"/>
        <v>0</v>
      </c>
      <c r="AM114" s="22"/>
      <c r="AN114" s="12"/>
    </row>
    <row r="115" spans="1:40">
      <c r="A115" s="5">
        <v>112</v>
      </c>
      <c r="B115" s="12"/>
      <c r="C115" s="5"/>
      <c r="E115" s="12"/>
      <c r="F115" s="12">
        <f t="shared" si="0"/>
        <v>0</v>
      </c>
      <c r="G115" s="12">
        <f t="shared" si="1"/>
        <v>0</v>
      </c>
      <c r="H115" s="12">
        <f t="shared" si="2"/>
        <v>0</v>
      </c>
      <c r="AM115" s="22"/>
      <c r="AN115" s="12"/>
    </row>
    <row r="116" spans="1:40">
      <c r="A116" s="5">
        <v>113</v>
      </c>
      <c r="B116" s="12"/>
      <c r="C116" s="5"/>
      <c r="E116" s="12"/>
      <c r="F116" s="12">
        <f t="shared" si="0"/>
        <v>0</v>
      </c>
      <c r="G116" s="12">
        <f t="shared" si="1"/>
        <v>0</v>
      </c>
      <c r="H116" s="12">
        <f t="shared" si="2"/>
        <v>0</v>
      </c>
      <c r="AM116" s="22"/>
      <c r="AN116" s="12"/>
    </row>
    <row r="117" spans="1:40">
      <c r="A117" s="5">
        <v>114</v>
      </c>
      <c r="B117" s="12"/>
      <c r="C117" s="5"/>
      <c r="E117" s="12"/>
      <c r="F117" s="12">
        <f t="shared" si="0"/>
        <v>0</v>
      </c>
      <c r="G117" s="12">
        <f t="shared" si="1"/>
        <v>0</v>
      </c>
      <c r="H117" s="12">
        <f t="shared" si="2"/>
        <v>0</v>
      </c>
      <c r="AM117" s="22"/>
      <c r="AN117" s="12"/>
    </row>
    <row r="118" spans="1:40">
      <c r="A118" s="5">
        <v>115</v>
      </c>
      <c r="B118" s="12"/>
      <c r="C118" s="5"/>
      <c r="E118" s="12"/>
      <c r="F118" s="12">
        <f t="shared" si="0"/>
        <v>0</v>
      </c>
      <c r="G118" s="12">
        <f t="shared" si="1"/>
        <v>0</v>
      </c>
      <c r="H118" s="12">
        <f t="shared" si="2"/>
        <v>0</v>
      </c>
      <c r="AM118" s="22"/>
      <c r="AN118" s="12"/>
    </row>
    <row r="119" spans="1:40">
      <c r="A119" s="5">
        <v>116</v>
      </c>
      <c r="B119" s="12"/>
      <c r="C119" s="5"/>
      <c r="E119" s="12"/>
      <c r="F119" s="12">
        <f t="shared" si="0"/>
        <v>0</v>
      </c>
      <c r="G119" s="12">
        <f t="shared" si="1"/>
        <v>0</v>
      </c>
      <c r="H119" s="12">
        <f t="shared" si="2"/>
        <v>0</v>
      </c>
      <c r="AM119" s="22"/>
      <c r="AN119" s="12"/>
    </row>
    <row r="120" spans="1:40">
      <c r="A120" s="5">
        <v>117</v>
      </c>
      <c r="B120" s="12"/>
      <c r="C120" s="5"/>
      <c r="E120" s="12"/>
      <c r="F120" s="12">
        <f t="shared" si="0"/>
        <v>0</v>
      </c>
      <c r="G120" s="12">
        <f t="shared" si="1"/>
        <v>0</v>
      </c>
      <c r="H120" s="12">
        <f t="shared" si="2"/>
        <v>0</v>
      </c>
      <c r="AM120" s="22"/>
      <c r="AN120" s="12"/>
    </row>
    <row r="121" spans="1:40">
      <c r="A121" s="5">
        <v>118</v>
      </c>
      <c r="B121" s="12"/>
      <c r="C121" s="5"/>
      <c r="E121" s="12"/>
      <c r="F121" s="12">
        <f t="shared" si="0"/>
        <v>0</v>
      </c>
      <c r="G121" s="12">
        <f t="shared" si="1"/>
        <v>0</v>
      </c>
      <c r="H121" s="12">
        <f t="shared" si="2"/>
        <v>0</v>
      </c>
      <c r="AM121" s="22"/>
      <c r="AN121" s="12"/>
    </row>
    <row r="122" spans="1:40">
      <c r="A122" s="5">
        <v>119</v>
      </c>
      <c r="B122" s="12"/>
      <c r="C122" s="5"/>
      <c r="E122" s="12"/>
      <c r="F122" s="12">
        <f t="shared" si="0"/>
        <v>0</v>
      </c>
      <c r="G122" s="12">
        <f t="shared" si="1"/>
        <v>0</v>
      </c>
      <c r="H122" s="12">
        <f t="shared" si="2"/>
        <v>0</v>
      </c>
      <c r="AM122" s="22"/>
      <c r="AN122" s="12"/>
    </row>
    <row r="123" spans="1:40">
      <c r="A123" s="5">
        <v>120</v>
      </c>
      <c r="B123" s="12"/>
      <c r="C123" s="5"/>
      <c r="E123" s="12"/>
      <c r="F123" s="12">
        <f t="shared" si="0"/>
        <v>0</v>
      </c>
      <c r="G123" s="12">
        <f t="shared" si="1"/>
        <v>0</v>
      </c>
      <c r="H123" s="12">
        <f t="shared" si="2"/>
        <v>0</v>
      </c>
      <c r="AM123" s="22"/>
      <c r="AN123" s="12"/>
    </row>
    <row r="124" spans="1:40">
      <c r="A124" s="5">
        <v>121</v>
      </c>
      <c r="B124" s="12"/>
      <c r="C124" s="5"/>
      <c r="E124" s="12"/>
      <c r="F124" s="12">
        <f t="shared" si="0"/>
        <v>0</v>
      </c>
      <c r="G124" s="12">
        <f t="shared" si="1"/>
        <v>0</v>
      </c>
      <c r="H124" s="12">
        <f t="shared" si="2"/>
        <v>0</v>
      </c>
      <c r="AM124" s="22"/>
      <c r="AN124" s="12"/>
    </row>
    <row r="125" spans="1:40">
      <c r="A125" s="5">
        <v>122</v>
      </c>
      <c r="B125" s="12"/>
      <c r="C125" s="5"/>
      <c r="E125" s="12"/>
      <c r="F125" s="12">
        <f t="shared" si="0"/>
        <v>0</v>
      </c>
      <c r="G125" s="12">
        <f t="shared" si="1"/>
        <v>0</v>
      </c>
      <c r="H125" s="12">
        <f t="shared" si="2"/>
        <v>0</v>
      </c>
      <c r="AM125" s="22"/>
      <c r="AN125" s="12"/>
    </row>
    <row r="126" spans="1:40">
      <c r="A126" s="5">
        <v>123</v>
      </c>
      <c r="B126" s="12"/>
      <c r="C126" s="5"/>
      <c r="E126" s="12"/>
      <c r="F126" s="12">
        <f t="shared" si="0"/>
        <v>0</v>
      </c>
      <c r="G126" s="12">
        <f t="shared" si="1"/>
        <v>0</v>
      </c>
      <c r="H126" s="12">
        <f t="shared" si="2"/>
        <v>0</v>
      </c>
      <c r="AM126" s="22"/>
      <c r="AN126" s="12"/>
    </row>
    <row r="127" spans="1:40">
      <c r="A127" s="5">
        <v>124</v>
      </c>
      <c r="B127" s="12"/>
      <c r="C127" s="5"/>
      <c r="E127" s="12"/>
      <c r="F127" s="12">
        <f t="shared" si="0"/>
        <v>0</v>
      </c>
      <c r="G127" s="12">
        <f t="shared" si="1"/>
        <v>0</v>
      </c>
      <c r="H127" s="12">
        <f t="shared" si="2"/>
        <v>0</v>
      </c>
      <c r="AM127" s="22"/>
      <c r="AN127" s="12"/>
    </row>
    <row r="128" spans="1:40">
      <c r="A128" s="5">
        <v>125</v>
      </c>
      <c r="B128" s="12"/>
      <c r="C128" s="5"/>
      <c r="E128" s="12"/>
      <c r="F128" s="12">
        <f t="shared" si="0"/>
        <v>0</v>
      </c>
      <c r="G128" s="12">
        <f t="shared" si="1"/>
        <v>0</v>
      </c>
      <c r="H128" s="12">
        <f t="shared" si="2"/>
        <v>0</v>
      </c>
      <c r="AM128" s="22"/>
      <c r="AN128" s="12"/>
    </row>
    <row r="129" spans="1:42">
      <c r="A129" s="5">
        <v>126</v>
      </c>
      <c r="B129" s="12"/>
      <c r="C129" s="5"/>
      <c r="E129" s="12"/>
      <c r="F129" s="12">
        <f t="shared" si="0"/>
        <v>0</v>
      </c>
      <c r="G129" s="12">
        <f t="shared" si="1"/>
        <v>0</v>
      </c>
      <c r="H129" s="12">
        <f t="shared" si="2"/>
        <v>0</v>
      </c>
      <c r="AM129" s="22"/>
      <c r="AN129" s="12"/>
    </row>
    <row r="130" spans="1:42">
      <c r="A130" s="5">
        <v>127</v>
      </c>
      <c r="B130" s="12"/>
      <c r="C130" s="5"/>
      <c r="E130" s="12"/>
      <c r="F130" s="12">
        <f t="shared" si="0"/>
        <v>0</v>
      </c>
      <c r="G130" s="12">
        <f t="shared" si="1"/>
        <v>0</v>
      </c>
      <c r="H130" s="12">
        <f t="shared" si="2"/>
        <v>0</v>
      </c>
      <c r="AM130" s="22"/>
      <c r="AN130" s="12"/>
    </row>
    <row r="131" spans="1:42">
      <c r="A131" s="5">
        <v>128</v>
      </c>
      <c r="B131" s="12"/>
      <c r="C131" s="5"/>
      <c r="E131" s="12"/>
      <c r="F131" s="12">
        <f t="shared" si="0"/>
        <v>0</v>
      </c>
      <c r="G131" s="12">
        <f t="shared" si="1"/>
        <v>0</v>
      </c>
      <c r="H131" s="12">
        <f t="shared" si="2"/>
        <v>0</v>
      </c>
      <c r="AM131" s="22"/>
      <c r="AN131" s="12"/>
    </row>
    <row r="132" spans="1:42">
      <c r="A132" s="5">
        <v>129</v>
      </c>
      <c r="B132" s="12"/>
      <c r="C132" s="5"/>
      <c r="E132" s="12"/>
      <c r="F132" s="12">
        <f t="shared" si="0"/>
        <v>0</v>
      </c>
      <c r="G132" s="12">
        <f t="shared" si="1"/>
        <v>0</v>
      </c>
      <c r="H132" s="12">
        <f t="shared" si="2"/>
        <v>0</v>
      </c>
      <c r="AM132" s="22"/>
      <c r="AN132" s="12"/>
    </row>
    <row r="133" spans="1:42" ht="6" customHeight="1">
      <c r="A133" s="5"/>
      <c r="B133" s="12"/>
      <c r="C133" s="5"/>
      <c r="E133" s="12"/>
      <c r="F133" s="12"/>
      <c r="G133" s="12"/>
      <c r="H133" s="12"/>
    </row>
    <row r="134" spans="1:42" s="30" customFormat="1">
      <c r="A134" s="28" t="s">
        <v>273</v>
      </c>
      <c r="B134" s="29">
        <f>SUM(B4:B132)</f>
        <v>5440</v>
      </c>
      <c r="C134" s="28"/>
      <c r="D134" s="28"/>
      <c r="E134" s="29">
        <f>SUM(E4:E132)</f>
        <v>227.33333333333334</v>
      </c>
      <c r="F134" s="29">
        <f>SUM(F4:F132)</f>
        <v>39800.444444444453</v>
      </c>
      <c r="G134" s="29">
        <f t="shared" ref="G134:H134" si="5">SUM(G4:G132)</f>
        <v>927361.33333333326</v>
      </c>
      <c r="H134" s="29">
        <f t="shared" si="5"/>
        <v>2367.7777777777778</v>
      </c>
      <c r="AN134" s="29">
        <f>SUM(AN4:AN132)</f>
        <v>233.03334731139282</v>
      </c>
    </row>
    <row r="137" spans="1:42">
      <c r="AN137" s="93" t="s">
        <v>274</v>
      </c>
      <c r="AO137" s="94" t="s">
        <v>270</v>
      </c>
      <c r="AP137" s="95">
        <f>SQRT(AN134/(97-2))</f>
        <v>1.5662000521254682</v>
      </c>
    </row>
    <row r="138" spans="1:42">
      <c r="AN138" s="93"/>
      <c r="AO138" s="94"/>
      <c r="AP138" s="95"/>
    </row>
    <row r="142" spans="1:42" ht="46.5">
      <c r="G142" s="96" t="s">
        <v>275</v>
      </c>
      <c r="H142" s="96"/>
      <c r="I142" s="96"/>
      <c r="J142" s="96"/>
      <c r="K142" s="96"/>
    </row>
    <row r="143" spans="1:42" s="31" customFormat="1" ht="28.5">
      <c r="G143" s="32" t="s">
        <v>276</v>
      </c>
      <c r="H143" s="34">
        <f>B134</f>
        <v>5440</v>
      </c>
      <c r="K143" s="31">
        <f>H150*H147</f>
        <v>3860643.1111111119</v>
      </c>
    </row>
    <row r="144" spans="1:42" s="31" customFormat="1" ht="28.5">
      <c r="G144" s="32" t="s">
        <v>277</v>
      </c>
      <c r="H144" s="34">
        <f>E134</f>
        <v>227.33333333333334</v>
      </c>
      <c r="K144" s="31">
        <f>H143*H144</f>
        <v>1236693.3333333335</v>
      </c>
    </row>
    <row r="145" spans="7:11" s="31" customFormat="1" ht="28.5">
      <c r="G145" s="32" t="s">
        <v>278</v>
      </c>
      <c r="H145" s="34">
        <f>G134</f>
        <v>927361.33333333326</v>
      </c>
      <c r="K145" s="37">
        <f>K143-K144</f>
        <v>2623949.7777777785</v>
      </c>
    </row>
    <row r="146" spans="7:11" s="31" customFormat="1" ht="28.5">
      <c r="G146" s="32" t="s">
        <v>279</v>
      </c>
      <c r="H146" s="34">
        <f>H134</f>
        <v>2367.7777777777778</v>
      </c>
      <c r="K146" s="31">
        <f>H150*H145</f>
        <v>89954049.333333328</v>
      </c>
    </row>
    <row r="147" spans="7:11" ht="28.5">
      <c r="G147" s="32" t="s">
        <v>280</v>
      </c>
      <c r="H147" s="35">
        <f>F134</f>
        <v>39800.444444444453</v>
      </c>
      <c r="K147" s="33">
        <f>K146-H148</f>
        <v>60360449.333333328</v>
      </c>
    </row>
    <row r="148" spans="7:11" ht="28.5">
      <c r="G148" s="32" t="s">
        <v>281</v>
      </c>
      <c r="H148" s="35">
        <f>H143^2</f>
        <v>29593600</v>
      </c>
      <c r="K148" s="38">
        <f>H150*H146</f>
        <v>229674.44444444444</v>
      </c>
    </row>
    <row r="149" spans="7:11" ht="28.5">
      <c r="G149" s="32" t="s">
        <v>282</v>
      </c>
      <c r="H149" s="35">
        <f>H144^2</f>
        <v>51680.444444444445</v>
      </c>
      <c r="K149" s="33">
        <f>K148-H149</f>
        <v>177994</v>
      </c>
    </row>
    <row r="150" spans="7:11" ht="28.5">
      <c r="G150" s="32" t="s">
        <v>284</v>
      </c>
      <c r="H150" s="36">
        <v>97</v>
      </c>
      <c r="K150" s="38">
        <f>K147*K149</f>
        <v>10743797818637.332</v>
      </c>
    </row>
    <row r="151" spans="7:11" ht="26.25">
      <c r="K151" s="39">
        <f>SQRT(K150)</f>
        <v>3277773.3018983072</v>
      </c>
    </row>
    <row r="152" spans="7:11" ht="31.5">
      <c r="J152" s="41" t="s">
        <v>285</v>
      </c>
      <c r="K152" s="40">
        <f>K145/K151</f>
        <v>0.80052814398669059</v>
      </c>
    </row>
  </sheetData>
  <mergeCells count="20">
    <mergeCell ref="AP137:AP138"/>
    <mergeCell ref="G142:K142"/>
    <mergeCell ref="AH4:AJ4"/>
    <mergeCell ref="O6:O7"/>
    <mergeCell ref="P6:P7"/>
    <mergeCell ref="AC6:AC7"/>
    <mergeCell ref="AD6:AD7"/>
    <mergeCell ref="P8:P9"/>
    <mergeCell ref="Q8:Q9"/>
    <mergeCell ref="AD8:AD9"/>
    <mergeCell ref="AE8:AE9"/>
    <mergeCell ref="J2:J4"/>
    <mergeCell ref="Q2:Q4"/>
    <mergeCell ref="X2:X4"/>
    <mergeCell ref="AE2:AE4"/>
    <mergeCell ref="M4:O4"/>
    <mergeCell ref="T4:V4"/>
    <mergeCell ref="AA4:AC4"/>
    <mergeCell ref="AN137:AN138"/>
    <mergeCell ref="AO137:AO138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1"/>
  <sheetViews>
    <sheetView zoomScale="80" zoomScaleNormal="80" workbookViewId="0">
      <pane xSplit="2" ySplit="3" topLeftCell="C4" activePane="bottomRight" state="frozenSplit"/>
      <selection pane="topRight" activeCell="E1" sqref="E1"/>
      <selection pane="bottomLeft" activeCell="A4" sqref="A4"/>
      <selection pane="bottomRight" activeCell="J24" sqref="J24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11.140625" style="5" customWidth="1"/>
    <col min="10" max="10" width="12.85546875" customWidth="1"/>
    <col min="19" max="19" width="17.7109375" bestFit="1" customWidth="1"/>
  </cols>
  <sheetData>
    <row r="1" spans="1:20" ht="26.25">
      <c r="B1" s="13" t="s">
        <v>239</v>
      </c>
      <c r="G1" s="5" t="s">
        <v>269</v>
      </c>
      <c r="L1" t="s">
        <v>271</v>
      </c>
      <c r="M1" t="s">
        <v>318</v>
      </c>
      <c r="N1" t="s">
        <v>319</v>
      </c>
      <c r="O1" t="s">
        <v>321</v>
      </c>
      <c r="P1" t="s">
        <v>322</v>
      </c>
      <c r="Q1" t="s">
        <v>323</v>
      </c>
      <c r="R1" t="s">
        <v>324</v>
      </c>
      <c r="S1" t="s">
        <v>325</v>
      </c>
      <c r="T1" t="s">
        <v>326</v>
      </c>
    </row>
    <row r="2" spans="1:20" s="47" customFormat="1" ht="46.5" customHeight="1">
      <c r="B2" s="84" t="s">
        <v>234</v>
      </c>
      <c r="C2" s="83" t="s">
        <v>231</v>
      </c>
      <c r="D2" s="83"/>
      <c r="E2" s="83" t="s">
        <v>232</v>
      </c>
      <c r="F2" s="83" t="s">
        <v>235</v>
      </c>
      <c r="G2" s="47" t="s">
        <v>224</v>
      </c>
      <c r="H2" s="47" t="s">
        <v>311</v>
      </c>
      <c r="I2" s="47" t="s">
        <v>312</v>
      </c>
      <c r="J2" s="47" t="s">
        <v>313</v>
      </c>
      <c r="L2" s="47" t="s">
        <v>316</v>
      </c>
      <c r="M2" s="47" t="s">
        <v>317</v>
      </c>
      <c r="N2" s="47" t="s">
        <v>320</v>
      </c>
      <c r="O2" s="47" t="s">
        <v>329</v>
      </c>
      <c r="P2" s="47" t="s">
        <v>330</v>
      </c>
      <c r="Q2" s="47" t="s">
        <v>331</v>
      </c>
    </row>
    <row r="3" spans="1:20" s="47" customFormat="1">
      <c r="B3" s="84"/>
      <c r="C3" s="83"/>
      <c r="D3" s="83"/>
      <c r="E3" s="83"/>
      <c r="F3" s="83"/>
    </row>
    <row r="4" spans="1:20" s="1" customFormat="1">
      <c r="A4" s="1">
        <v>1</v>
      </c>
      <c r="B4" s="49">
        <v>14</v>
      </c>
      <c r="C4" s="1" t="s">
        <v>170</v>
      </c>
      <c r="D4" s="1" t="s">
        <v>62</v>
      </c>
      <c r="E4" s="49" t="s">
        <v>63</v>
      </c>
      <c r="F4" s="51">
        <v>1996</v>
      </c>
      <c r="G4" s="52">
        <f t="shared" ref="G4:G35" ca="1" si="0">YEAR(TODAY())-F4</f>
        <v>21</v>
      </c>
      <c r="H4" s="48">
        <v>28.375</v>
      </c>
      <c r="I4" s="48">
        <f t="shared" ref="I4:I35" ca="1" si="1">G4-H4</f>
        <v>-7.375</v>
      </c>
      <c r="J4" s="48">
        <f t="shared" ref="J4:J35" ca="1" si="2">I4^2</f>
        <v>54.390625</v>
      </c>
      <c r="L4" s="1">
        <v>1</v>
      </c>
      <c r="M4" s="1">
        <f>L4</f>
        <v>1</v>
      </c>
      <c r="N4" s="1">
        <f ca="1">M4/T$4</f>
        <v>3.125E-2</v>
      </c>
      <c r="O4" s="1">
        <f ca="1">STANDARDIZE(G4,T$5,T$6)</f>
        <v>-1.9155792045207021</v>
      </c>
      <c r="P4" s="1">
        <f ca="1">NORMSDIST(O4)</f>
        <v>2.770933931369135E-2</v>
      </c>
      <c r="Q4" s="1">
        <f ca="1">ABS(P4-N4)</f>
        <v>3.5406606863086498E-3</v>
      </c>
      <c r="S4" s="1" t="s">
        <v>327</v>
      </c>
      <c r="T4" s="1">
        <f ca="1">COUNT(G4:G35)</f>
        <v>32</v>
      </c>
    </row>
    <row r="5" spans="1:20" s="1" customFormat="1">
      <c r="A5" s="1">
        <v>4</v>
      </c>
      <c r="B5" s="49">
        <v>27</v>
      </c>
      <c r="C5" s="1" t="s">
        <v>218</v>
      </c>
      <c r="D5" s="1" t="s">
        <v>120</v>
      </c>
      <c r="E5" s="49" t="s">
        <v>1</v>
      </c>
      <c r="F5" s="51">
        <v>1996</v>
      </c>
      <c r="G5" s="52">
        <f t="shared" ca="1" si="0"/>
        <v>21</v>
      </c>
      <c r="H5" s="48">
        <v>28.375</v>
      </c>
      <c r="I5" s="48">
        <f t="shared" ca="1" si="1"/>
        <v>-7.375</v>
      </c>
      <c r="J5" s="48">
        <f t="shared" ca="1" si="2"/>
        <v>54.390625</v>
      </c>
      <c r="L5" s="1">
        <v>1</v>
      </c>
      <c r="M5" s="1">
        <f>L5+M4</f>
        <v>2</v>
      </c>
      <c r="N5" s="1">
        <f t="shared" ref="N5:N35" ca="1" si="3">M5/T$4</f>
        <v>6.25E-2</v>
      </c>
      <c r="O5" s="1">
        <f t="shared" ref="O5:O35" ca="1" si="4">STANDARDIZE(G5,T$5,T$6)</f>
        <v>-1.9155792045207021</v>
      </c>
      <c r="P5" s="1">
        <f t="shared" ref="P5:P35" ca="1" si="5">NORMSDIST(O5)</f>
        <v>2.770933931369135E-2</v>
      </c>
      <c r="Q5" s="1">
        <f t="shared" ref="Q5:Q35" ca="1" si="6">ABS(P5-N5)</f>
        <v>3.479066068630865E-2</v>
      </c>
      <c r="S5" s="1" t="s">
        <v>311</v>
      </c>
      <c r="T5" s="58">
        <f ca="1">AVERAGE(G4:G35)</f>
        <v>28.375</v>
      </c>
    </row>
    <row r="6" spans="1:20" s="1" customFormat="1">
      <c r="A6" s="1">
        <v>11</v>
      </c>
      <c r="B6" s="49">
        <v>21</v>
      </c>
      <c r="C6" s="1" t="s">
        <v>202</v>
      </c>
      <c r="D6" s="1" t="s">
        <v>105</v>
      </c>
      <c r="E6" s="49" t="s">
        <v>65</v>
      </c>
      <c r="F6" s="51">
        <v>1995</v>
      </c>
      <c r="G6" s="52">
        <f t="shared" ca="1" si="0"/>
        <v>22</v>
      </c>
      <c r="H6" s="48">
        <v>28.375</v>
      </c>
      <c r="I6" s="48">
        <f t="shared" ca="1" si="1"/>
        <v>-6.375</v>
      </c>
      <c r="J6" s="48">
        <f t="shared" ca="1" si="2"/>
        <v>40.640625</v>
      </c>
      <c r="L6" s="1">
        <v>1</v>
      </c>
      <c r="M6" s="1">
        <f t="shared" ref="M6:M35" si="7">L6+M5</f>
        <v>3</v>
      </c>
      <c r="N6" s="1">
        <f t="shared" ca="1" si="3"/>
        <v>9.375E-2</v>
      </c>
      <c r="O6" s="1">
        <f t="shared" ca="1" si="4"/>
        <v>-1.6558396513653526</v>
      </c>
      <c r="P6" s="1">
        <f t="shared" ca="1" si="5"/>
        <v>4.8877147775474028E-2</v>
      </c>
      <c r="Q6" s="1">
        <f t="shared" ca="1" si="6"/>
        <v>4.4872852224525972E-2</v>
      </c>
      <c r="S6" s="1" t="s">
        <v>328</v>
      </c>
      <c r="T6" s="1">
        <f ca="1">STDEV(G4:G35)</f>
        <v>3.8500104733833242</v>
      </c>
    </row>
    <row r="7" spans="1:20" s="1" customFormat="1">
      <c r="A7" s="1">
        <v>13</v>
      </c>
      <c r="B7" s="49">
        <v>22</v>
      </c>
      <c r="C7" s="1" t="s">
        <v>206</v>
      </c>
      <c r="D7" s="1" t="s">
        <v>110</v>
      </c>
      <c r="E7" s="49" t="s">
        <v>2</v>
      </c>
      <c r="F7" s="51">
        <v>1994</v>
      </c>
      <c r="G7" s="52">
        <f t="shared" ca="1" si="0"/>
        <v>23</v>
      </c>
      <c r="H7" s="48">
        <v>28.375</v>
      </c>
      <c r="I7" s="48">
        <f t="shared" ca="1" si="1"/>
        <v>-5.375</v>
      </c>
      <c r="J7" s="48">
        <f t="shared" ca="1" si="2"/>
        <v>28.890625</v>
      </c>
      <c r="L7" s="1">
        <v>1</v>
      </c>
      <c r="M7" s="1">
        <f t="shared" si="7"/>
        <v>4</v>
      </c>
      <c r="N7" s="1">
        <f t="shared" ca="1" si="3"/>
        <v>0.125</v>
      </c>
      <c r="O7" s="1">
        <f t="shared" ca="1" si="4"/>
        <v>-1.3961000982100031</v>
      </c>
      <c r="P7" s="1">
        <f t="shared" ca="1" si="5"/>
        <v>8.134217713191072E-2</v>
      </c>
      <c r="Q7" s="1">
        <f t="shared" ca="1" si="6"/>
        <v>4.365782286808928E-2</v>
      </c>
      <c r="S7" s="1" t="s">
        <v>332</v>
      </c>
      <c r="T7" s="1">
        <f ca="1">MAX(Q4:Q35)</f>
        <v>9.5729847247803757E-2</v>
      </c>
    </row>
    <row r="8" spans="1:20" s="1" customFormat="1">
      <c r="A8" s="1">
        <v>14</v>
      </c>
      <c r="B8" s="49">
        <v>2</v>
      </c>
      <c r="C8" s="1" t="s">
        <v>133</v>
      </c>
      <c r="D8" s="1" t="s">
        <v>15</v>
      </c>
      <c r="E8" s="49" t="s">
        <v>8</v>
      </c>
      <c r="F8" s="51">
        <v>1993</v>
      </c>
      <c r="G8" s="52">
        <f t="shared" ca="1" si="0"/>
        <v>24</v>
      </c>
      <c r="H8" s="48">
        <v>28.375</v>
      </c>
      <c r="I8" s="48">
        <f t="shared" ca="1" si="1"/>
        <v>-4.375</v>
      </c>
      <c r="J8" s="48">
        <f t="shared" ca="1" si="2"/>
        <v>19.140625</v>
      </c>
      <c r="L8" s="1">
        <v>1</v>
      </c>
      <c r="M8" s="1">
        <f t="shared" si="7"/>
        <v>5</v>
      </c>
      <c r="N8" s="1">
        <f t="shared" ca="1" si="3"/>
        <v>0.15625</v>
      </c>
      <c r="O8" s="1">
        <f t="shared" ca="1" si="4"/>
        <v>-1.1363605450546539</v>
      </c>
      <c r="P8" s="1">
        <f t="shared" ca="1" si="5"/>
        <v>0.1279028506038915</v>
      </c>
      <c r="Q8" s="1">
        <f t="shared" ca="1" si="6"/>
        <v>2.8347149396108495E-2</v>
      </c>
      <c r="S8" s="1" t="s">
        <v>333</v>
      </c>
      <c r="T8" s="1">
        <f ca="1">1.36/SQRT(T4)</f>
        <v>0.24041630560342617</v>
      </c>
    </row>
    <row r="9" spans="1:20" s="1" customFormat="1">
      <c r="A9" s="1">
        <v>17</v>
      </c>
      <c r="B9" s="49">
        <v>5</v>
      </c>
      <c r="C9" s="1" t="s">
        <v>143</v>
      </c>
      <c r="D9" s="1" t="s">
        <v>27</v>
      </c>
      <c r="E9" s="49" t="s">
        <v>28</v>
      </c>
      <c r="F9" s="51">
        <v>1993</v>
      </c>
      <c r="G9" s="52">
        <f t="shared" ca="1" si="0"/>
        <v>24</v>
      </c>
      <c r="H9" s="48">
        <v>28.375</v>
      </c>
      <c r="I9" s="48">
        <f t="shared" ca="1" si="1"/>
        <v>-4.375</v>
      </c>
      <c r="J9" s="48">
        <f t="shared" ca="1" si="2"/>
        <v>19.140625</v>
      </c>
      <c r="L9" s="1">
        <v>1</v>
      </c>
      <c r="M9" s="1">
        <f t="shared" si="7"/>
        <v>6</v>
      </c>
      <c r="N9" s="1">
        <f t="shared" ca="1" si="3"/>
        <v>0.1875</v>
      </c>
      <c r="O9" s="1">
        <f t="shared" ca="1" si="4"/>
        <v>-1.1363605450546539</v>
      </c>
      <c r="P9" s="1">
        <f t="shared" ca="1" si="5"/>
        <v>0.1279028506038915</v>
      </c>
      <c r="Q9" s="1">
        <f t="shared" ca="1" si="6"/>
        <v>5.9597149396108495E-2</v>
      </c>
      <c r="S9" s="92" t="str">
        <f ca="1">IF(T7&lt;T8,"normal","tidak normal")</f>
        <v>normal</v>
      </c>
      <c r="T9" s="92"/>
    </row>
    <row r="10" spans="1:20" s="1" customFormat="1">
      <c r="A10" s="1">
        <v>22</v>
      </c>
      <c r="B10" s="49">
        <v>11</v>
      </c>
      <c r="C10" s="1" t="s">
        <v>157</v>
      </c>
      <c r="D10" s="1" t="s">
        <v>47</v>
      </c>
      <c r="E10" s="49" t="s">
        <v>48</v>
      </c>
      <c r="F10" s="51">
        <v>1992</v>
      </c>
      <c r="G10" s="52">
        <f t="shared" ca="1" si="0"/>
        <v>25</v>
      </c>
      <c r="H10" s="48">
        <v>28.375</v>
      </c>
      <c r="I10" s="48">
        <f t="shared" ca="1" si="1"/>
        <v>-3.375</v>
      </c>
      <c r="J10" s="48">
        <f t="shared" ca="1" si="2"/>
        <v>11.390625</v>
      </c>
      <c r="L10" s="1">
        <v>1</v>
      </c>
      <c r="M10" s="1">
        <f t="shared" si="7"/>
        <v>7</v>
      </c>
      <c r="N10" s="1">
        <f t="shared" ca="1" si="3"/>
        <v>0.21875</v>
      </c>
      <c r="O10" s="1">
        <f t="shared" ca="1" si="4"/>
        <v>-0.87662099189930431</v>
      </c>
      <c r="P10" s="1">
        <f t="shared" ca="1" si="5"/>
        <v>0.19034626669846433</v>
      </c>
      <c r="Q10" s="1">
        <f t="shared" ca="1" si="6"/>
        <v>2.8403733301535672E-2</v>
      </c>
    </row>
    <row r="11" spans="1:20" s="1" customFormat="1">
      <c r="A11" s="1">
        <v>24</v>
      </c>
      <c r="B11" s="49">
        <v>16</v>
      </c>
      <c r="C11" s="1" t="s">
        <v>177</v>
      </c>
      <c r="D11" s="1" t="s">
        <v>73</v>
      </c>
      <c r="E11" s="49" t="s">
        <v>33</v>
      </c>
      <c r="F11" s="51">
        <v>1992</v>
      </c>
      <c r="G11" s="52">
        <f t="shared" ca="1" si="0"/>
        <v>25</v>
      </c>
      <c r="H11" s="48">
        <v>28.375</v>
      </c>
      <c r="I11" s="48">
        <f t="shared" ca="1" si="1"/>
        <v>-3.375</v>
      </c>
      <c r="J11" s="48">
        <f t="shared" ca="1" si="2"/>
        <v>11.390625</v>
      </c>
      <c r="L11" s="1">
        <v>1</v>
      </c>
      <c r="M11" s="1">
        <f t="shared" si="7"/>
        <v>8</v>
      </c>
      <c r="N11" s="1">
        <f t="shared" ca="1" si="3"/>
        <v>0.25</v>
      </c>
      <c r="O11" s="1">
        <f t="shared" ca="1" si="4"/>
        <v>-0.87662099189930431</v>
      </c>
      <c r="P11" s="1">
        <f t="shared" ca="1" si="5"/>
        <v>0.19034626669846433</v>
      </c>
      <c r="Q11" s="1">
        <f t="shared" ca="1" si="6"/>
        <v>5.9653733301535672E-2</v>
      </c>
    </row>
    <row r="12" spans="1:20" s="1" customFormat="1">
      <c r="A12" s="1">
        <v>28</v>
      </c>
      <c r="B12" s="49">
        <v>18</v>
      </c>
      <c r="C12" s="1" t="s">
        <v>194</v>
      </c>
      <c r="D12" s="1" t="s">
        <v>94</v>
      </c>
      <c r="E12" s="49" t="s">
        <v>95</v>
      </c>
      <c r="F12" s="51">
        <v>1991</v>
      </c>
      <c r="G12" s="52">
        <f t="shared" ca="1" si="0"/>
        <v>26</v>
      </c>
      <c r="H12" s="48">
        <v>28.375</v>
      </c>
      <c r="I12" s="48">
        <f t="shared" ca="1" si="1"/>
        <v>-2.375</v>
      </c>
      <c r="J12" s="48">
        <f t="shared" ca="1" si="2"/>
        <v>5.640625</v>
      </c>
      <c r="L12" s="1">
        <v>1</v>
      </c>
      <c r="M12" s="1">
        <f t="shared" si="7"/>
        <v>9</v>
      </c>
      <c r="N12" s="1">
        <f t="shared" ca="1" si="3"/>
        <v>0.28125</v>
      </c>
      <c r="O12" s="1">
        <f t="shared" ca="1" si="4"/>
        <v>-0.61688143874395496</v>
      </c>
      <c r="P12" s="1">
        <f t="shared" ca="1" si="5"/>
        <v>0.26865646523934505</v>
      </c>
      <c r="Q12" s="1">
        <f t="shared" ca="1" si="6"/>
        <v>1.2593534760654945E-2</v>
      </c>
    </row>
    <row r="13" spans="1:20" s="1" customFormat="1">
      <c r="A13" s="1">
        <v>29</v>
      </c>
      <c r="B13" s="49">
        <v>26</v>
      </c>
      <c r="C13" s="1" t="s">
        <v>216</v>
      </c>
      <c r="D13" s="1" t="s">
        <v>11</v>
      </c>
      <c r="E13" s="49" t="s">
        <v>10</v>
      </c>
      <c r="F13" s="51">
        <v>1991</v>
      </c>
      <c r="G13" s="52">
        <f t="shared" ca="1" si="0"/>
        <v>26</v>
      </c>
      <c r="H13" s="48">
        <v>28.375</v>
      </c>
      <c r="I13" s="48">
        <f t="shared" ca="1" si="1"/>
        <v>-2.375</v>
      </c>
      <c r="J13" s="48">
        <f t="shared" ca="1" si="2"/>
        <v>5.640625</v>
      </c>
      <c r="L13" s="1">
        <v>1</v>
      </c>
      <c r="M13" s="1">
        <f t="shared" si="7"/>
        <v>10</v>
      </c>
      <c r="N13" s="1">
        <f t="shared" ca="1" si="3"/>
        <v>0.3125</v>
      </c>
      <c r="O13" s="1">
        <f t="shared" ca="1" si="4"/>
        <v>-0.61688143874395496</v>
      </c>
      <c r="P13" s="1">
        <f t="shared" ca="1" si="5"/>
        <v>0.26865646523934505</v>
      </c>
      <c r="Q13" s="1">
        <f t="shared" ca="1" si="6"/>
        <v>4.3843534760654945E-2</v>
      </c>
    </row>
    <row r="14" spans="1:20" s="1" customFormat="1">
      <c r="A14" s="1">
        <v>30</v>
      </c>
      <c r="B14" s="49">
        <v>7</v>
      </c>
      <c r="C14" s="1" t="s">
        <v>150</v>
      </c>
      <c r="D14" s="1" t="s">
        <v>39</v>
      </c>
      <c r="E14" s="49" t="s">
        <v>40</v>
      </c>
      <c r="F14" s="51">
        <v>1990</v>
      </c>
      <c r="G14" s="52">
        <f t="shared" ca="1" si="0"/>
        <v>27</v>
      </c>
      <c r="H14" s="48">
        <v>28.375</v>
      </c>
      <c r="I14" s="48">
        <f t="shared" ca="1" si="1"/>
        <v>-1.375</v>
      </c>
      <c r="J14" s="48">
        <f t="shared" ca="1" si="2"/>
        <v>1.890625</v>
      </c>
      <c r="L14" s="1">
        <v>1</v>
      </c>
      <c r="M14" s="1">
        <f t="shared" si="7"/>
        <v>11</v>
      </c>
      <c r="N14" s="1">
        <f t="shared" ca="1" si="3"/>
        <v>0.34375</v>
      </c>
      <c r="O14" s="1">
        <f t="shared" ca="1" si="4"/>
        <v>-0.35714188558860549</v>
      </c>
      <c r="P14" s="1">
        <f t="shared" ca="1" si="5"/>
        <v>0.36049279459769856</v>
      </c>
      <c r="Q14" s="1">
        <f t="shared" ca="1" si="6"/>
        <v>1.6742794597698563E-2</v>
      </c>
    </row>
    <row r="15" spans="1:20" s="1" customFormat="1">
      <c r="A15" s="1">
        <v>34</v>
      </c>
      <c r="B15" s="49">
        <v>8</v>
      </c>
      <c r="C15" s="1" t="s">
        <v>152</v>
      </c>
      <c r="D15" s="1" t="s">
        <v>42</v>
      </c>
      <c r="E15" s="49" t="s">
        <v>43</v>
      </c>
      <c r="F15" s="51">
        <v>1990</v>
      </c>
      <c r="G15" s="52">
        <f t="shared" ca="1" si="0"/>
        <v>27</v>
      </c>
      <c r="H15" s="48">
        <v>28.375</v>
      </c>
      <c r="I15" s="48">
        <f t="shared" ca="1" si="1"/>
        <v>-1.375</v>
      </c>
      <c r="J15" s="48">
        <f t="shared" ca="1" si="2"/>
        <v>1.890625</v>
      </c>
      <c r="L15" s="1">
        <v>1</v>
      </c>
      <c r="M15" s="1">
        <f t="shared" si="7"/>
        <v>12</v>
      </c>
      <c r="N15" s="1">
        <f t="shared" ca="1" si="3"/>
        <v>0.375</v>
      </c>
      <c r="O15" s="1">
        <f t="shared" ca="1" si="4"/>
        <v>-0.35714188558860549</v>
      </c>
      <c r="P15" s="1">
        <f t="shared" ca="1" si="5"/>
        <v>0.36049279459769856</v>
      </c>
      <c r="Q15" s="1">
        <f t="shared" ca="1" si="6"/>
        <v>1.4507205402301437E-2</v>
      </c>
    </row>
    <row r="16" spans="1:20" s="1" customFormat="1">
      <c r="A16" s="1">
        <v>36</v>
      </c>
      <c r="B16" s="49">
        <v>20</v>
      </c>
      <c r="C16" s="1" t="s">
        <v>201</v>
      </c>
      <c r="D16" s="1" t="s">
        <v>104</v>
      </c>
      <c r="E16" s="49" t="s">
        <v>4</v>
      </c>
      <c r="F16" s="51">
        <v>1989</v>
      </c>
      <c r="G16" s="52">
        <f t="shared" ca="1" si="0"/>
        <v>28</v>
      </c>
      <c r="H16" s="48">
        <v>28.375</v>
      </c>
      <c r="I16" s="48">
        <f t="shared" ca="1" si="1"/>
        <v>-0.375</v>
      </c>
      <c r="J16" s="48">
        <f t="shared" ca="1" si="2"/>
        <v>0.140625</v>
      </c>
      <c r="L16" s="1">
        <v>1</v>
      </c>
      <c r="M16" s="1">
        <f t="shared" si="7"/>
        <v>13</v>
      </c>
      <c r="N16" s="1">
        <f t="shared" ca="1" si="3"/>
        <v>0.40625</v>
      </c>
      <c r="O16" s="1">
        <f t="shared" ca="1" si="4"/>
        <v>-9.7402332433256036E-2</v>
      </c>
      <c r="P16" s="1">
        <f t="shared" ca="1" si="5"/>
        <v>0.4612034462621255</v>
      </c>
      <c r="Q16" s="1">
        <f t="shared" ca="1" si="6"/>
        <v>5.4953446262125505E-2</v>
      </c>
    </row>
    <row r="17" spans="1:17" s="1" customFormat="1">
      <c r="A17" s="1">
        <v>43</v>
      </c>
      <c r="B17" s="49">
        <v>31</v>
      </c>
      <c r="C17" s="1" t="s">
        <v>301</v>
      </c>
      <c r="D17" s="1" t="s">
        <v>302</v>
      </c>
      <c r="E17" s="49" t="s">
        <v>7</v>
      </c>
      <c r="F17" s="49">
        <v>1989</v>
      </c>
      <c r="G17" s="49">
        <f t="shared" ca="1" si="0"/>
        <v>28</v>
      </c>
      <c r="H17" s="48">
        <v>28.375</v>
      </c>
      <c r="I17" s="48">
        <f t="shared" ca="1" si="1"/>
        <v>-0.375</v>
      </c>
      <c r="J17" s="48">
        <f t="shared" ca="1" si="2"/>
        <v>0.140625</v>
      </c>
      <c r="L17" s="1">
        <v>1</v>
      </c>
      <c r="M17" s="1">
        <f t="shared" si="7"/>
        <v>14</v>
      </c>
      <c r="N17" s="1">
        <f t="shared" ca="1" si="3"/>
        <v>0.4375</v>
      </c>
      <c r="O17" s="1">
        <f t="shared" ca="1" si="4"/>
        <v>-9.7402332433256036E-2</v>
      </c>
      <c r="P17" s="1">
        <f t="shared" ca="1" si="5"/>
        <v>0.4612034462621255</v>
      </c>
      <c r="Q17" s="1">
        <f t="shared" ca="1" si="6"/>
        <v>2.3703446262125505E-2</v>
      </c>
    </row>
    <row r="18" spans="1:17" s="1" customFormat="1">
      <c r="A18" s="1">
        <v>45</v>
      </c>
      <c r="B18" s="49">
        <v>4</v>
      </c>
      <c r="C18" s="1" t="s">
        <v>142</v>
      </c>
      <c r="D18" s="1" t="s">
        <v>26</v>
      </c>
      <c r="E18" s="49" t="s">
        <v>10</v>
      </c>
      <c r="F18" s="51">
        <v>1988</v>
      </c>
      <c r="G18" s="52">
        <f t="shared" ca="1" si="0"/>
        <v>29</v>
      </c>
      <c r="H18" s="48">
        <v>28.375</v>
      </c>
      <c r="I18" s="48">
        <f t="shared" ca="1" si="1"/>
        <v>0.625</v>
      </c>
      <c r="J18" s="48">
        <f t="shared" ca="1" si="2"/>
        <v>0.390625</v>
      </c>
      <c r="L18" s="1">
        <v>1</v>
      </c>
      <c r="M18" s="1">
        <f t="shared" si="7"/>
        <v>15</v>
      </c>
      <c r="N18" s="1">
        <f t="shared" ca="1" si="3"/>
        <v>0.46875</v>
      </c>
      <c r="O18" s="1">
        <f t="shared" ca="1" si="4"/>
        <v>0.16233722072209339</v>
      </c>
      <c r="P18" s="1">
        <f t="shared" ca="1" si="5"/>
        <v>0.56447984724780376</v>
      </c>
      <c r="Q18" s="1">
        <f t="shared" ca="1" si="6"/>
        <v>9.5729847247803757E-2</v>
      </c>
    </row>
    <row r="19" spans="1:17" s="1" customFormat="1">
      <c r="A19" s="1">
        <v>51</v>
      </c>
      <c r="B19" s="49">
        <v>6</v>
      </c>
      <c r="C19" s="1" t="s">
        <v>146</v>
      </c>
      <c r="D19" s="1" t="s">
        <v>32</v>
      </c>
      <c r="E19" s="49" t="s">
        <v>33</v>
      </c>
      <c r="F19" s="51">
        <v>1988</v>
      </c>
      <c r="G19" s="52">
        <f t="shared" ca="1" si="0"/>
        <v>29</v>
      </c>
      <c r="H19" s="48">
        <v>28.375</v>
      </c>
      <c r="I19" s="48">
        <f t="shared" ca="1" si="1"/>
        <v>0.625</v>
      </c>
      <c r="J19" s="48">
        <f t="shared" ca="1" si="2"/>
        <v>0.390625</v>
      </c>
      <c r="L19" s="1">
        <v>1</v>
      </c>
      <c r="M19" s="1">
        <f t="shared" si="7"/>
        <v>16</v>
      </c>
      <c r="N19" s="1">
        <f t="shared" ca="1" si="3"/>
        <v>0.5</v>
      </c>
      <c r="O19" s="1">
        <f t="shared" ca="1" si="4"/>
        <v>0.16233722072209339</v>
      </c>
      <c r="P19" s="1">
        <f t="shared" ca="1" si="5"/>
        <v>0.56447984724780376</v>
      </c>
      <c r="Q19" s="1">
        <f t="shared" ca="1" si="6"/>
        <v>6.4479847247803757E-2</v>
      </c>
    </row>
    <row r="20" spans="1:17" s="1" customFormat="1">
      <c r="A20" s="1">
        <v>54</v>
      </c>
      <c r="B20" s="49">
        <v>10</v>
      </c>
      <c r="C20" s="1" t="s">
        <v>243</v>
      </c>
      <c r="D20" s="1" t="s">
        <v>46</v>
      </c>
      <c r="E20" s="49" t="s">
        <v>9</v>
      </c>
      <c r="F20" s="51">
        <v>1988</v>
      </c>
      <c r="G20" s="52">
        <f t="shared" ca="1" si="0"/>
        <v>29</v>
      </c>
      <c r="H20" s="48">
        <v>28.375</v>
      </c>
      <c r="I20" s="48">
        <f t="shared" ca="1" si="1"/>
        <v>0.625</v>
      </c>
      <c r="J20" s="48">
        <f t="shared" ca="1" si="2"/>
        <v>0.390625</v>
      </c>
      <c r="L20" s="1">
        <v>1</v>
      </c>
      <c r="M20" s="1">
        <f t="shared" si="7"/>
        <v>17</v>
      </c>
      <c r="N20" s="1">
        <f t="shared" ca="1" si="3"/>
        <v>0.53125</v>
      </c>
      <c r="O20" s="1">
        <f t="shared" ca="1" si="4"/>
        <v>0.16233722072209339</v>
      </c>
      <c r="P20" s="1">
        <f t="shared" ca="1" si="5"/>
        <v>0.56447984724780376</v>
      </c>
      <c r="Q20" s="1">
        <f t="shared" ca="1" si="6"/>
        <v>3.3229847247803757E-2</v>
      </c>
    </row>
    <row r="21" spans="1:17" s="1" customFormat="1">
      <c r="A21" s="1">
        <v>68</v>
      </c>
      <c r="B21" s="49">
        <v>32</v>
      </c>
      <c r="C21" s="1" t="s">
        <v>305</v>
      </c>
      <c r="D21" s="1" t="s">
        <v>306</v>
      </c>
      <c r="E21" s="49" t="s">
        <v>10</v>
      </c>
      <c r="F21" s="49">
        <v>1988</v>
      </c>
      <c r="G21" s="49">
        <f t="shared" ca="1" si="0"/>
        <v>29</v>
      </c>
      <c r="H21" s="48">
        <v>28.375</v>
      </c>
      <c r="I21" s="48">
        <f t="shared" ca="1" si="1"/>
        <v>0.625</v>
      </c>
      <c r="J21" s="48">
        <f t="shared" ca="1" si="2"/>
        <v>0.390625</v>
      </c>
      <c r="L21" s="1">
        <v>1</v>
      </c>
      <c r="M21" s="1">
        <f t="shared" si="7"/>
        <v>18</v>
      </c>
      <c r="N21" s="1">
        <f t="shared" ca="1" si="3"/>
        <v>0.5625</v>
      </c>
      <c r="O21" s="1">
        <f t="shared" ca="1" si="4"/>
        <v>0.16233722072209339</v>
      </c>
      <c r="P21" s="1">
        <f t="shared" ca="1" si="5"/>
        <v>0.56447984724780376</v>
      </c>
      <c r="Q21" s="1">
        <f t="shared" ca="1" si="6"/>
        <v>1.9798472478037565E-3</v>
      </c>
    </row>
    <row r="22" spans="1:17" s="1" customFormat="1">
      <c r="A22" s="1">
        <v>70</v>
      </c>
      <c r="B22" s="49">
        <v>3</v>
      </c>
      <c r="C22" s="1" t="s">
        <v>140</v>
      </c>
      <c r="D22" s="1" t="s">
        <v>23</v>
      </c>
      <c r="E22" s="49" t="s">
        <v>24</v>
      </c>
      <c r="F22" s="51">
        <v>1987</v>
      </c>
      <c r="G22" s="52">
        <f t="shared" ca="1" si="0"/>
        <v>30</v>
      </c>
      <c r="H22" s="48">
        <v>28.375</v>
      </c>
      <c r="I22" s="48">
        <f t="shared" ca="1" si="1"/>
        <v>1.625</v>
      </c>
      <c r="J22" s="48">
        <f t="shared" ca="1" si="2"/>
        <v>2.640625</v>
      </c>
      <c r="L22" s="1">
        <v>1</v>
      </c>
      <c r="M22" s="1">
        <f t="shared" si="7"/>
        <v>19</v>
      </c>
      <c r="N22" s="1">
        <f t="shared" ca="1" si="3"/>
        <v>0.59375</v>
      </c>
      <c r="O22" s="1">
        <f t="shared" ca="1" si="4"/>
        <v>0.42207677387744286</v>
      </c>
      <c r="P22" s="1">
        <f t="shared" ca="1" si="5"/>
        <v>0.66351550985132501</v>
      </c>
      <c r="Q22" s="1">
        <f t="shared" ca="1" si="6"/>
        <v>6.9765509851325014E-2</v>
      </c>
    </row>
    <row r="23" spans="1:17" s="1" customFormat="1">
      <c r="A23" s="1">
        <v>75</v>
      </c>
      <c r="B23" s="49">
        <v>13</v>
      </c>
      <c r="C23" s="1" t="s">
        <v>163</v>
      </c>
      <c r="D23" s="1" t="s">
        <v>126</v>
      </c>
      <c r="E23" s="49" t="s">
        <v>6</v>
      </c>
      <c r="F23" s="51">
        <v>1987</v>
      </c>
      <c r="G23" s="52">
        <f t="shared" ca="1" si="0"/>
        <v>30</v>
      </c>
      <c r="H23" s="48">
        <v>28.375</v>
      </c>
      <c r="I23" s="48">
        <f t="shared" ca="1" si="1"/>
        <v>1.625</v>
      </c>
      <c r="J23" s="48">
        <f t="shared" ca="1" si="2"/>
        <v>2.640625</v>
      </c>
      <c r="L23" s="1">
        <v>1</v>
      </c>
      <c r="M23" s="1">
        <f t="shared" si="7"/>
        <v>20</v>
      </c>
      <c r="N23" s="1">
        <f t="shared" ca="1" si="3"/>
        <v>0.625</v>
      </c>
      <c r="O23" s="1">
        <f t="shared" ca="1" si="4"/>
        <v>0.42207677387744286</v>
      </c>
      <c r="P23" s="1">
        <f t="shared" ca="1" si="5"/>
        <v>0.66351550985132501</v>
      </c>
      <c r="Q23" s="1">
        <f t="shared" ca="1" si="6"/>
        <v>3.8515509851325014E-2</v>
      </c>
    </row>
    <row r="24" spans="1:17" s="1" customFormat="1">
      <c r="A24" s="1">
        <v>76</v>
      </c>
      <c r="B24" s="49">
        <v>15</v>
      </c>
      <c r="C24" s="1" t="s">
        <v>246</v>
      </c>
      <c r="D24" s="1" t="s">
        <v>247</v>
      </c>
      <c r="E24" s="49" t="s">
        <v>65</v>
      </c>
      <c r="F24" s="51">
        <v>1987</v>
      </c>
      <c r="G24" s="52">
        <f t="shared" ca="1" si="0"/>
        <v>30</v>
      </c>
      <c r="H24" s="48">
        <v>28.375</v>
      </c>
      <c r="I24" s="48">
        <f t="shared" ca="1" si="1"/>
        <v>1.625</v>
      </c>
      <c r="J24" s="48">
        <f t="shared" ca="1" si="2"/>
        <v>2.640625</v>
      </c>
      <c r="L24" s="1">
        <v>1</v>
      </c>
      <c r="M24" s="1">
        <f t="shared" si="7"/>
        <v>21</v>
      </c>
      <c r="N24" s="1">
        <f t="shared" ca="1" si="3"/>
        <v>0.65625</v>
      </c>
      <c r="O24" s="1">
        <f t="shared" ca="1" si="4"/>
        <v>0.42207677387744286</v>
      </c>
      <c r="P24" s="1">
        <f t="shared" ca="1" si="5"/>
        <v>0.66351550985132501</v>
      </c>
      <c r="Q24" s="1">
        <f t="shared" ca="1" si="6"/>
        <v>7.2655098513250138E-3</v>
      </c>
    </row>
    <row r="25" spans="1:17" s="1" customFormat="1">
      <c r="A25" s="1">
        <v>80</v>
      </c>
      <c r="B25" s="49">
        <v>1</v>
      </c>
      <c r="C25" s="1" t="s">
        <v>130</v>
      </c>
      <c r="D25" s="1" t="s">
        <v>11</v>
      </c>
      <c r="E25" s="49" t="s">
        <v>12</v>
      </c>
      <c r="F25" s="51">
        <v>1986</v>
      </c>
      <c r="G25" s="51">
        <f t="shared" ca="1" si="0"/>
        <v>31</v>
      </c>
      <c r="H25" s="48">
        <f>G59</f>
        <v>0</v>
      </c>
      <c r="I25" s="48">
        <f t="shared" ca="1" si="1"/>
        <v>31</v>
      </c>
      <c r="J25" s="48">
        <f t="shared" ca="1" si="2"/>
        <v>961</v>
      </c>
      <c r="L25" s="1">
        <v>1</v>
      </c>
      <c r="M25" s="1">
        <f t="shared" si="7"/>
        <v>22</v>
      </c>
      <c r="N25" s="1">
        <f t="shared" ca="1" si="3"/>
        <v>0.6875</v>
      </c>
      <c r="O25" s="1">
        <f t="shared" ca="1" si="4"/>
        <v>0.68181632703279227</v>
      </c>
      <c r="P25" s="1">
        <f t="shared" ca="1" si="5"/>
        <v>0.75232245051904012</v>
      </c>
      <c r="Q25" s="1">
        <f t="shared" ca="1" si="6"/>
        <v>6.482245051904012E-2</v>
      </c>
    </row>
    <row r="26" spans="1:17" s="1" customFormat="1">
      <c r="A26" s="1">
        <v>81</v>
      </c>
      <c r="B26" s="49">
        <v>9</v>
      </c>
      <c r="C26" s="1" t="s">
        <v>156</v>
      </c>
      <c r="D26" s="1" t="s">
        <v>45</v>
      </c>
      <c r="E26" s="49" t="s">
        <v>10</v>
      </c>
      <c r="F26" s="51">
        <v>1986</v>
      </c>
      <c r="G26" s="52">
        <f t="shared" ca="1" si="0"/>
        <v>31</v>
      </c>
      <c r="H26" s="48">
        <v>28.375</v>
      </c>
      <c r="I26" s="48">
        <f t="shared" ca="1" si="1"/>
        <v>2.625</v>
      </c>
      <c r="J26" s="48">
        <f t="shared" ca="1" si="2"/>
        <v>6.890625</v>
      </c>
      <c r="L26" s="1">
        <v>1</v>
      </c>
      <c r="M26" s="1">
        <f t="shared" si="7"/>
        <v>23</v>
      </c>
      <c r="N26" s="1">
        <f t="shared" ca="1" si="3"/>
        <v>0.71875</v>
      </c>
      <c r="O26" s="1">
        <f t="shared" ca="1" si="4"/>
        <v>0.68181632703279227</v>
      </c>
      <c r="P26" s="1">
        <f t="shared" ca="1" si="5"/>
        <v>0.75232245051904012</v>
      </c>
      <c r="Q26" s="1">
        <f t="shared" ca="1" si="6"/>
        <v>3.357245051904012E-2</v>
      </c>
    </row>
    <row r="27" spans="1:17" s="1" customFormat="1">
      <c r="A27" s="1">
        <v>85</v>
      </c>
      <c r="B27" s="49">
        <v>17</v>
      </c>
      <c r="C27" s="1" t="s">
        <v>180</v>
      </c>
      <c r="D27" s="1" t="s">
        <v>55</v>
      </c>
      <c r="E27" s="49" t="s">
        <v>56</v>
      </c>
      <c r="F27" s="51">
        <v>1986</v>
      </c>
      <c r="G27" s="52">
        <f t="shared" ca="1" si="0"/>
        <v>31</v>
      </c>
      <c r="H27" s="48">
        <v>28.375</v>
      </c>
      <c r="I27" s="48">
        <f t="shared" ca="1" si="1"/>
        <v>2.625</v>
      </c>
      <c r="J27" s="48">
        <f t="shared" ca="1" si="2"/>
        <v>6.890625</v>
      </c>
      <c r="L27" s="1">
        <v>1</v>
      </c>
      <c r="M27" s="1">
        <f t="shared" si="7"/>
        <v>24</v>
      </c>
      <c r="N27" s="1">
        <f t="shared" ca="1" si="3"/>
        <v>0.75</v>
      </c>
      <c r="O27" s="1">
        <f t="shared" ca="1" si="4"/>
        <v>0.68181632703279227</v>
      </c>
      <c r="P27" s="1">
        <f t="shared" ca="1" si="5"/>
        <v>0.75232245051904012</v>
      </c>
      <c r="Q27" s="1">
        <f t="shared" ca="1" si="6"/>
        <v>2.3224505190401201E-3</v>
      </c>
    </row>
    <row r="28" spans="1:17" s="1" customFormat="1">
      <c r="A28" s="1">
        <v>86</v>
      </c>
      <c r="B28" s="49">
        <v>19</v>
      </c>
      <c r="C28" s="1" t="s">
        <v>196</v>
      </c>
      <c r="D28" s="1" t="s">
        <v>97</v>
      </c>
      <c r="E28" s="49" t="s">
        <v>2</v>
      </c>
      <c r="F28" s="51">
        <v>1986</v>
      </c>
      <c r="G28" s="52">
        <f t="shared" ca="1" si="0"/>
        <v>31</v>
      </c>
      <c r="H28" s="48">
        <v>28.375</v>
      </c>
      <c r="I28" s="48">
        <f t="shared" ca="1" si="1"/>
        <v>2.625</v>
      </c>
      <c r="J28" s="48">
        <f t="shared" ca="1" si="2"/>
        <v>6.890625</v>
      </c>
      <c r="L28" s="1">
        <v>1</v>
      </c>
      <c r="M28" s="1">
        <f t="shared" si="7"/>
        <v>25</v>
      </c>
      <c r="N28" s="1">
        <f t="shared" ca="1" si="3"/>
        <v>0.78125</v>
      </c>
      <c r="O28" s="1">
        <f t="shared" ca="1" si="4"/>
        <v>0.68181632703279227</v>
      </c>
      <c r="P28" s="1">
        <f t="shared" ca="1" si="5"/>
        <v>0.75232245051904012</v>
      </c>
      <c r="Q28" s="1">
        <f t="shared" ca="1" si="6"/>
        <v>2.892754948095988E-2</v>
      </c>
    </row>
    <row r="29" spans="1:17" s="1" customFormat="1">
      <c r="A29" s="1">
        <v>90</v>
      </c>
      <c r="B29" s="49">
        <v>23</v>
      </c>
      <c r="C29" s="1" t="s">
        <v>207</v>
      </c>
      <c r="D29" s="1" t="s">
        <v>111</v>
      </c>
      <c r="E29" s="49" t="s">
        <v>2</v>
      </c>
      <c r="F29" s="51">
        <v>1986</v>
      </c>
      <c r="G29" s="52">
        <f t="shared" ca="1" si="0"/>
        <v>31</v>
      </c>
      <c r="H29" s="48">
        <v>28.375</v>
      </c>
      <c r="I29" s="48">
        <f t="shared" ca="1" si="1"/>
        <v>2.625</v>
      </c>
      <c r="J29" s="48">
        <f t="shared" ca="1" si="2"/>
        <v>6.890625</v>
      </c>
      <c r="L29" s="1">
        <v>1</v>
      </c>
      <c r="M29" s="1">
        <f t="shared" si="7"/>
        <v>26</v>
      </c>
      <c r="N29" s="1">
        <f t="shared" ca="1" si="3"/>
        <v>0.8125</v>
      </c>
      <c r="O29" s="1">
        <f t="shared" ca="1" si="4"/>
        <v>0.68181632703279227</v>
      </c>
      <c r="P29" s="1">
        <f t="shared" ca="1" si="5"/>
        <v>0.75232245051904012</v>
      </c>
      <c r="Q29" s="1">
        <f t="shared" ca="1" si="6"/>
        <v>6.017754948095988E-2</v>
      </c>
    </row>
    <row r="30" spans="1:17" s="1" customFormat="1">
      <c r="A30" s="1">
        <v>92</v>
      </c>
      <c r="B30" s="49">
        <v>12</v>
      </c>
      <c r="C30" s="1" t="s">
        <v>161</v>
      </c>
      <c r="D30" s="1" t="s">
        <v>52</v>
      </c>
      <c r="E30" s="49" t="s">
        <v>53</v>
      </c>
      <c r="F30" s="51">
        <v>1985</v>
      </c>
      <c r="G30" s="52">
        <f t="shared" ca="1" si="0"/>
        <v>32</v>
      </c>
      <c r="H30" s="48">
        <v>28.375</v>
      </c>
      <c r="I30" s="48">
        <f t="shared" ca="1" si="1"/>
        <v>3.625</v>
      </c>
      <c r="J30" s="48">
        <f t="shared" ca="1" si="2"/>
        <v>13.140625</v>
      </c>
      <c r="L30" s="1">
        <v>1</v>
      </c>
      <c r="M30" s="1">
        <f t="shared" si="7"/>
        <v>27</v>
      </c>
      <c r="N30" s="1">
        <f t="shared" ca="1" si="3"/>
        <v>0.84375</v>
      </c>
      <c r="O30" s="1">
        <f t="shared" ca="1" si="4"/>
        <v>0.94155588018814174</v>
      </c>
      <c r="P30" s="1">
        <f t="shared" ca="1" si="5"/>
        <v>0.82678996644614133</v>
      </c>
      <c r="Q30" s="1">
        <f t="shared" ca="1" si="6"/>
        <v>1.6960033553858667E-2</v>
      </c>
    </row>
    <row r="31" spans="1:17" s="1" customFormat="1">
      <c r="A31" s="1">
        <v>93</v>
      </c>
      <c r="B31" s="49">
        <v>25</v>
      </c>
      <c r="C31" s="1" t="s">
        <v>212</v>
      </c>
      <c r="D31" s="1" t="s">
        <v>116</v>
      </c>
      <c r="E31" s="49" t="s">
        <v>33</v>
      </c>
      <c r="F31" s="51">
        <v>1985</v>
      </c>
      <c r="G31" s="52">
        <f t="shared" ca="1" si="0"/>
        <v>32</v>
      </c>
      <c r="H31" s="48">
        <v>28.375</v>
      </c>
      <c r="I31" s="48">
        <f t="shared" ca="1" si="1"/>
        <v>3.625</v>
      </c>
      <c r="J31" s="48">
        <f t="shared" ca="1" si="2"/>
        <v>13.140625</v>
      </c>
      <c r="L31" s="1">
        <v>1</v>
      </c>
      <c r="M31" s="1">
        <f t="shared" si="7"/>
        <v>28</v>
      </c>
      <c r="N31" s="1">
        <f t="shared" ca="1" si="3"/>
        <v>0.875</v>
      </c>
      <c r="O31" s="1">
        <f t="shared" ca="1" si="4"/>
        <v>0.94155588018814174</v>
      </c>
      <c r="P31" s="1">
        <f t="shared" ca="1" si="5"/>
        <v>0.82678996644614133</v>
      </c>
      <c r="Q31" s="1">
        <f t="shared" ca="1" si="6"/>
        <v>4.8210033553858667E-2</v>
      </c>
    </row>
    <row r="32" spans="1:17" s="1" customFormat="1">
      <c r="B32" s="49">
        <v>29</v>
      </c>
      <c r="C32" s="1" t="s">
        <v>290</v>
      </c>
      <c r="D32" s="1" t="s">
        <v>96</v>
      </c>
      <c r="E32" s="49" t="s">
        <v>7</v>
      </c>
      <c r="F32" s="49">
        <v>1985</v>
      </c>
      <c r="G32" s="49">
        <f t="shared" ca="1" si="0"/>
        <v>32</v>
      </c>
      <c r="H32" s="48">
        <v>28.375</v>
      </c>
      <c r="I32" s="48">
        <f t="shared" ca="1" si="1"/>
        <v>3.625</v>
      </c>
      <c r="J32" s="48">
        <f t="shared" ca="1" si="2"/>
        <v>13.140625</v>
      </c>
      <c r="L32" s="1">
        <v>1</v>
      </c>
      <c r="M32" s="1">
        <f t="shared" si="7"/>
        <v>29</v>
      </c>
      <c r="N32" s="1">
        <f t="shared" ca="1" si="3"/>
        <v>0.90625</v>
      </c>
      <c r="O32" s="1">
        <f t="shared" ca="1" si="4"/>
        <v>0.94155588018814174</v>
      </c>
      <c r="P32" s="1">
        <f t="shared" ca="1" si="5"/>
        <v>0.82678996644614133</v>
      </c>
      <c r="Q32" s="1">
        <f t="shared" ca="1" si="6"/>
        <v>7.9460033553858667E-2</v>
      </c>
    </row>
    <row r="33" spans="2:17" s="1" customFormat="1">
      <c r="B33" s="49">
        <v>24</v>
      </c>
      <c r="C33" s="1" t="s">
        <v>211</v>
      </c>
      <c r="D33" s="1" t="s">
        <v>115</v>
      </c>
      <c r="E33" s="49" t="s">
        <v>10</v>
      </c>
      <c r="F33" s="51">
        <v>1983</v>
      </c>
      <c r="G33" s="52">
        <f t="shared" ca="1" si="0"/>
        <v>34</v>
      </c>
      <c r="H33" s="48">
        <v>28.375</v>
      </c>
      <c r="I33" s="48">
        <f t="shared" ca="1" si="1"/>
        <v>5.625</v>
      </c>
      <c r="J33" s="48">
        <f t="shared" ca="1" si="2"/>
        <v>31.640625</v>
      </c>
      <c r="L33" s="1">
        <v>1</v>
      </c>
      <c r="M33" s="1">
        <f t="shared" si="7"/>
        <v>30</v>
      </c>
      <c r="N33" s="1">
        <f t="shared" ca="1" si="3"/>
        <v>0.9375</v>
      </c>
      <c r="O33" s="1">
        <f t="shared" ca="1" si="4"/>
        <v>1.4610349864988406</v>
      </c>
      <c r="P33" s="1">
        <f t="shared" ca="1" si="5"/>
        <v>0.92799707986958224</v>
      </c>
      <c r="Q33" s="1">
        <f t="shared" ca="1" si="6"/>
        <v>9.502920130417758E-3</v>
      </c>
    </row>
    <row r="34" spans="2:17" s="1" customFormat="1">
      <c r="B34" s="49">
        <v>28</v>
      </c>
      <c r="C34" s="1" t="s">
        <v>219</v>
      </c>
      <c r="D34" s="1" t="s">
        <v>121</v>
      </c>
      <c r="E34" s="49" t="s">
        <v>10</v>
      </c>
      <c r="F34" s="51">
        <v>1983</v>
      </c>
      <c r="G34" s="52">
        <f t="shared" ca="1" si="0"/>
        <v>34</v>
      </c>
      <c r="H34" s="48">
        <v>28.375</v>
      </c>
      <c r="I34" s="48">
        <f t="shared" ca="1" si="1"/>
        <v>5.625</v>
      </c>
      <c r="J34" s="48">
        <f t="shared" ca="1" si="2"/>
        <v>31.640625</v>
      </c>
      <c r="L34" s="1">
        <v>1</v>
      </c>
      <c r="M34" s="1">
        <f t="shared" si="7"/>
        <v>31</v>
      </c>
      <c r="N34" s="1">
        <f t="shared" ca="1" si="3"/>
        <v>0.96875</v>
      </c>
      <c r="O34" s="1">
        <f t="shared" ca="1" si="4"/>
        <v>1.4610349864988406</v>
      </c>
      <c r="P34" s="1">
        <f t="shared" ca="1" si="5"/>
        <v>0.92799707986958224</v>
      </c>
      <c r="Q34" s="1">
        <f t="shared" ca="1" si="6"/>
        <v>4.0752920130417758E-2</v>
      </c>
    </row>
    <row r="35" spans="2:17" s="1" customFormat="1">
      <c r="B35" s="49">
        <v>30</v>
      </c>
      <c r="C35" s="1" t="s">
        <v>297</v>
      </c>
      <c r="D35" s="1" t="s">
        <v>298</v>
      </c>
      <c r="E35" s="49" t="s">
        <v>10</v>
      </c>
      <c r="F35" s="49">
        <v>1981</v>
      </c>
      <c r="G35" s="49">
        <f t="shared" ca="1" si="0"/>
        <v>36</v>
      </c>
      <c r="H35" s="48">
        <v>28.375</v>
      </c>
      <c r="I35" s="48">
        <f t="shared" ca="1" si="1"/>
        <v>7.625</v>
      </c>
      <c r="J35" s="48">
        <f t="shared" ca="1" si="2"/>
        <v>58.140625</v>
      </c>
      <c r="L35" s="1">
        <v>1</v>
      </c>
      <c r="M35" s="1">
        <f t="shared" si="7"/>
        <v>32</v>
      </c>
      <c r="N35" s="1">
        <f t="shared" ca="1" si="3"/>
        <v>1</v>
      </c>
      <c r="O35" s="1">
        <f t="shared" ca="1" si="4"/>
        <v>1.9805140928095395</v>
      </c>
      <c r="P35" s="1">
        <f t="shared" ca="1" si="5"/>
        <v>0.97617710431124183</v>
      </c>
      <c r="Q35" s="1">
        <f t="shared" ca="1" si="6"/>
        <v>2.3822895688758172E-2</v>
      </c>
    </row>
    <row r="37" spans="2:17">
      <c r="F37" s="53" t="s">
        <v>309</v>
      </c>
      <c r="G37" s="12">
        <f ca="1">SUM(G4:G35)</f>
        <v>908</v>
      </c>
      <c r="J37" s="12">
        <f ca="1">SUM(J4:J35)</f>
        <v>1413.609375</v>
      </c>
    </row>
    <row r="38" spans="2:17">
      <c r="F38" s="53" t="s">
        <v>310</v>
      </c>
      <c r="G38" s="12">
        <f ca="1">G37/32</f>
        <v>28.375</v>
      </c>
    </row>
    <row r="40" spans="2:17">
      <c r="F40" s="5" t="s">
        <v>314</v>
      </c>
      <c r="G40" s="12">
        <f ca="1">J37/31</f>
        <v>45.60030241935484</v>
      </c>
    </row>
    <row r="41" spans="2:17">
      <c r="F41" s="5" t="s">
        <v>315</v>
      </c>
      <c r="G41" s="12">
        <f ca="1">SQRT(G40)</f>
        <v>6.7527995986372078</v>
      </c>
    </row>
  </sheetData>
  <sortState ref="B4:J35">
    <sortCondition ref="G4:G35"/>
  </sortState>
  <mergeCells count="5">
    <mergeCell ref="S9:T9"/>
    <mergeCell ref="B2:B3"/>
    <mergeCell ref="C2:D3"/>
    <mergeCell ref="E2:E3"/>
    <mergeCell ref="F2:F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G4" activePane="bottomRight" state="frozenSplit"/>
      <selection pane="topRight" activeCell="E1" sqref="E1"/>
      <selection pane="bottomLeft" activeCell="A4" sqref="A4"/>
      <selection pane="bottomRight" activeCell="Y4" sqref="Y4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J1" s="5" t="s">
        <v>269</v>
      </c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47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47" t="s">
        <v>224</v>
      </c>
      <c r="H2" s="47" t="s">
        <v>237</v>
      </c>
      <c r="I2" s="47" t="s">
        <v>236</v>
      </c>
      <c r="J2" s="47" t="s">
        <v>225</v>
      </c>
      <c r="K2" s="60" t="s">
        <v>238</v>
      </c>
      <c r="L2" s="47" t="s">
        <v>240</v>
      </c>
      <c r="M2" s="47" t="s">
        <v>241</v>
      </c>
      <c r="N2" s="47" t="s">
        <v>241</v>
      </c>
      <c r="O2" s="47" t="s">
        <v>241</v>
      </c>
      <c r="P2" s="60" t="s">
        <v>283</v>
      </c>
      <c r="Q2" s="47" t="s">
        <v>129</v>
      </c>
      <c r="R2" s="47" t="s">
        <v>129</v>
      </c>
      <c r="S2" s="47" t="s">
        <v>129</v>
      </c>
      <c r="T2" s="83" t="s">
        <v>307</v>
      </c>
      <c r="V2" s="47" t="s">
        <v>316</v>
      </c>
      <c r="W2" s="47" t="s">
        <v>317</v>
      </c>
      <c r="X2" s="47" t="s">
        <v>320</v>
      </c>
      <c r="Y2" s="47" t="s">
        <v>329</v>
      </c>
      <c r="Z2" s="47" t="s">
        <v>330</v>
      </c>
      <c r="AA2" s="47" t="s">
        <v>331</v>
      </c>
    </row>
    <row r="3" spans="1:31" s="47" customFormat="1">
      <c r="B3" s="59"/>
      <c r="C3" s="60"/>
      <c r="D3" s="60"/>
      <c r="E3" s="60"/>
      <c r="F3" s="60"/>
      <c r="H3" s="47" t="s">
        <v>227</v>
      </c>
      <c r="I3" s="47" t="s">
        <v>228</v>
      </c>
      <c r="J3" s="47" t="s">
        <v>229</v>
      </c>
      <c r="K3" s="60"/>
      <c r="L3" s="47" t="s">
        <v>249</v>
      </c>
      <c r="M3" s="47" t="s">
        <v>288</v>
      </c>
      <c r="N3" s="47" t="s">
        <v>289</v>
      </c>
      <c r="O3" s="47" t="s">
        <v>286</v>
      </c>
      <c r="P3" s="60"/>
      <c r="Q3" s="47" t="s">
        <v>288</v>
      </c>
      <c r="R3" s="47" t="s">
        <v>289</v>
      </c>
      <c r="S3" s="47" t="s">
        <v>287</v>
      </c>
      <c r="T3" s="83"/>
    </row>
    <row r="4" spans="1:31" s="1" customFormat="1">
      <c r="A4" s="1">
        <v>1</v>
      </c>
      <c r="B4" s="49">
        <v>7</v>
      </c>
      <c r="C4" s="1" t="s">
        <v>150</v>
      </c>
      <c r="D4" s="1" t="s">
        <v>39</v>
      </c>
      <c r="E4" s="49" t="s">
        <v>40</v>
      </c>
      <c r="F4" s="51">
        <v>1990</v>
      </c>
      <c r="G4" s="52">
        <f t="shared" ref="G4:G35" ca="1" si="0">YEAR(TODAY())-F4</f>
        <v>27</v>
      </c>
      <c r="H4" s="48">
        <v>1.8</v>
      </c>
      <c r="I4" s="48">
        <v>68.2</v>
      </c>
      <c r="J4" s="48">
        <f t="shared" ref="J4:J35" si="1">I4/(H4^2)</f>
        <v>21.049382716049383</v>
      </c>
      <c r="K4" s="48" t="str">
        <f t="shared" ref="K4:K35" si="2">IF(J4&lt;19,"skinny",IF(J4&lt;25,"normal",IF(J4&lt;30,"overweight",IF(J4&lt;35,"obesity level I",IF(J4&lt;40,"obesity level II","obesity level III")))))</f>
        <v>normal</v>
      </c>
      <c r="L4" s="49">
        <v>12</v>
      </c>
      <c r="M4" s="49">
        <v>165</v>
      </c>
      <c r="N4" s="49">
        <v>165</v>
      </c>
      <c r="O4" s="49">
        <v>159</v>
      </c>
      <c r="P4" s="48">
        <f t="shared" ref="P4:P35" si="3">SUM(M4:O4)/3</f>
        <v>163</v>
      </c>
      <c r="Q4" s="49">
        <v>7</v>
      </c>
      <c r="R4" s="49">
        <v>2</v>
      </c>
      <c r="S4" s="49">
        <v>0</v>
      </c>
      <c r="T4" s="48">
        <f>SUM(Q4:S4)/3</f>
        <v>3</v>
      </c>
      <c r="U4" s="48"/>
      <c r="V4" s="1">
        <v>1</v>
      </c>
      <c r="W4" s="1">
        <f>V4</f>
        <v>1</v>
      </c>
      <c r="X4" s="1">
        <f>W4/M$43</f>
        <v>3.125E-2</v>
      </c>
      <c r="Y4" s="1">
        <f>STANDARDIZE(J4,M$43,M$44)</f>
        <v>-0.46859002908915304</v>
      </c>
      <c r="Z4" s="1">
        <f>NORMSDIST(Y4)</f>
        <v>0.3196813528596798</v>
      </c>
      <c r="AA4" s="1">
        <f>ABS(Z4-X4)</f>
        <v>0.2884313528596798</v>
      </c>
    </row>
    <row r="5" spans="1:31" s="1" customFormat="1">
      <c r="A5" s="1">
        <v>4</v>
      </c>
      <c r="B5" s="49">
        <v>23</v>
      </c>
      <c r="C5" s="1" t="s">
        <v>207</v>
      </c>
      <c r="D5" s="1" t="s">
        <v>111</v>
      </c>
      <c r="E5" s="49" t="s">
        <v>2</v>
      </c>
      <c r="F5" s="51">
        <v>1986</v>
      </c>
      <c r="G5" s="52">
        <f t="shared" ca="1" si="0"/>
        <v>31</v>
      </c>
      <c r="H5" s="48">
        <v>1.93</v>
      </c>
      <c r="I5" s="48">
        <v>80.5</v>
      </c>
      <c r="J5" s="48">
        <f t="shared" si="1"/>
        <v>21.611318424655696</v>
      </c>
      <c r="K5" s="48" t="str">
        <f t="shared" si="2"/>
        <v>normal</v>
      </c>
      <c r="L5" s="49">
        <v>16</v>
      </c>
      <c r="M5" s="49">
        <v>164</v>
      </c>
      <c r="N5" s="49">
        <v>172</v>
      </c>
      <c r="O5" s="49">
        <v>173</v>
      </c>
      <c r="P5" s="48">
        <f t="shared" si="3"/>
        <v>169.66666666666666</v>
      </c>
      <c r="Q5" s="49">
        <v>13</v>
      </c>
      <c r="R5" s="49">
        <v>13</v>
      </c>
      <c r="S5" s="49">
        <v>5</v>
      </c>
      <c r="T5" s="48">
        <f t="shared" ref="T5:T35" si="4">SUM(Q5:S5)/3</f>
        <v>10.333333333333334</v>
      </c>
      <c r="U5" s="48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STANDARDIZE(J5,M$43,M$44)</f>
        <v>-0.44454412708982116</v>
      </c>
      <c r="Z5" s="1">
        <f t="shared" ref="Z5:Z35" si="7">NORMSDIST(Y5)</f>
        <v>0.32832461639654265</v>
      </c>
      <c r="AA5" s="1">
        <f t="shared" ref="AA5:AA35" si="8">ABS(Z5-X5)</f>
        <v>0.26582461639654265</v>
      </c>
      <c r="AE5" s="57"/>
    </row>
    <row r="6" spans="1:31" s="1" customFormat="1">
      <c r="A6" s="1">
        <v>11</v>
      </c>
      <c r="B6" s="49">
        <v>17</v>
      </c>
      <c r="C6" s="1" t="s">
        <v>180</v>
      </c>
      <c r="D6" s="1" t="s">
        <v>55</v>
      </c>
      <c r="E6" s="49" t="s">
        <v>56</v>
      </c>
      <c r="F6" s="51">
        <v>1986</v>
      </c>
      <c r="G6" s="52">
        <f t="shared" ca="1" si="0"/>
        <v>31</v>
      </c>
      <c r="H6" s="48">
        <v>2.0299999999999998</v>
      </c>
      <c r="I6" s="48">
        <v>89.1</v>
      </c>
      <c r="J6" s="48">
        <f t="shared" si="1"/>
        <v>21.621490451115051</v>
      </c>
      <c r="K6" s="48" t="str">
        <f t="shared" si="2"/>
        <v>normal</v>
      </c>
      <c r="L6" s="49">
        <v>56</v>
      </c>
      <c r="M6" s="49">
        <v>182</v>
      </c>
      <c r="N6" s="49">
        <v>190</v>
      </c>
      <c r="O6" s="49">
        <v>190</v>
      </c>
      <c r="P6" s="48">
        <f t="shared" si="3"/>
        <v>187.33333333333334</v>
      </c>
      <c r="Q6" s="49">
        <v>3</v>
      </c>
      <c r="R6" s="49">
        <v>5</v>
      </c>
      <c r="S6" s="49">
        <v>0</v>
      </c>
      <c r="T6" s="48">
        <f t="shared" si="4"/>
        <v>2.6666666666666665</v>
      </c>
      <c r="U6" s="48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-0.44410885389463145</v>
      </c>
      <c r="Z6" s="1">
        <f t="shared" si="7"/>
        <v>0.32848194274715936</v>
      </c>
      <c r="AA6" s="1">
        <f t="shared" si="8"/>
        <v>0.23473194274715936</v>
      </c>
    </row>
    <row r="7" spans="1:31" s="1" customFormat="1">
      <c r="A7" s="1">
        <v>13</v>
      </c>
      <c r="B7" s="49">
        <v>13</v>
      </c>
      <c r="C7" s="1" t="s">
        <v>163</v>
      </c>
      <c r="D7" s="1" t="s">
        <v>126</v>
      </c>
      <c r="E7" s="49" t="s">
        <v>6</v>
      </c>
      <c r="F7" s="51">
        <v>1987</v>
      </c>
      <c r="G7" s="52">
        <f t="shared" ca="1" si="0"/>
        <v>30</v>
      </c>
      <c r="H7" s="48">
        <v>1.88</v>
      </c>
      <c r="I7" s="48">
        <v>77.3</v>
      </c>
      <c r="J7" s="48">
        <f t="shared" si="1"/>
        <v>21.870755998189228</v>
      </c>
      <c r="K7" s="48" t="str">
        <f t="shared" si="2"/>
        <v>normal</v>
      </c>
      <c r="L7" s="49">
        <v>2</v>
      </c>
      <c r="M7" s="49">
        <v>176</v>
      </c>
      <c r="N7" s="49">
        <v>172</v>
      </c>
      <c r="O7" s="49">
        <v>177</v>
      </c>
      <c r="P7" s="48">
        <f t="shared" si="3"/>
        <v>175</v>
      </c>
      <c r="Q7" s="49">
        <v>3</v>
      </c>
      <c r="R7" s="49">
        <v>3</v>
      </c>
      <c r="S7" s="49">
        <v>4</v>
      </c>
      <c r="T7" s="48">
        <f t="shared" si="4"/>
        <v>3.3333333333333335</v>
      </c>
      <c r="U7" s="48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-0.43344248259101548</v>
      </c>
      <c r="Z7" s="1">
        <f t="shared" si="7"/>
        <v>0.33234667157621611</v>
      </c>
      <c r="AA7" s="1">
        <f t="shared" si="8"/>
        <v>0.20734667157621611</v>
      </c>
    </row>
    <row r="8" spans="1:31" s="1" customFormat="1">
      <c r="A8" s="1">
        <v>14</v>
      </c>
      <c r="B8" s="49">
        <v>19</v>
      </c>
      <c r="C8" s="1" t="s">
        <v>196</v>
      </c>
      <c r="D8" s="1" t="s">
        <v>97</v>
      </c>
      <c r="E8" s="49" t="s">
        <v>2</v>
      </c>
      <c r="F8" s="51">
        <v>1986</v>
      </c>
      <c r="G8" s="52">
        <f t="shared" ca="1" si="0"/>
        <v>31</v>
      </c>
      <c r="H8" s="48">
        <v>1.85</v>
      </c>
      <c r="I8" s="48">
        <v>75</v>
      </c>
      <c r="J8" s="48">
        <f t="shared" si="1"/>
        <v>21.913805697589478</v>
      </c>
      <c r="K8" s="48" t="str">
        <f t="shared" si="2"/>
        <v>normal</v>
      </c>
      <c r="L8" s="49">
        <v>25</v>
      </c>
      <c r="M8" s="49">
        <v>163</v>
      </c>
      <c r="N8" s="49">
        <v>164</v>
      </c>
      <c r="O8" s="49">
        <v>163</v>
      </c>
      <c r="P8" s="48">
        <f t="shared" si="3"/>
        <v>163.33333333333334</v>
      </c>
      <c r="Q8" s="49">
        <v>8</v>
      </c>
      <c r="R8" s="49">
        <v>8</v>
      </c>
      <c r="S8" s="49">
        <v>10</v>
      </c>
      <c r="T8" s="48">
        <f t="shared" si="4"/>
        <v>8.6666666666666661</v>
      </c>
      <c r="U8" s="48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-0.43160033439323237</v>
      </c>
      <c r="Z8" s="1">
        <f t="shared" si="7"/>
        <v>0.33301595768553649</v>
      </c>
      <c r="AA8" s="1">
        <f t="shared" si="8"/>
        <v>0.17676595768553649</v>
      </c>
    </row>
    <row r="9" spans="1:31" s="1" customFormat="1">
      <c r="A9" s="1">
        <v>17</v>
      </c>
      <c r="B9" s="49">
        <v>18</v>
      </c>
      <c r="C9" s="1" t="s">
        <v>194</v>
      </c>
      <c r="D9" s="1" t="s">
        <v>94</v>
      </c>
      <c r="E9" s="49" t="s">
        <v>95</v>
      </c>
      <c r="F9" s="51">
        <v>1991</v>
      </c>
      <c r="G9" s="52">
        <f t="shared" ca="1" si="0"/>
        <v>26</v>
      </c>
      <c r="H9" s="48">
        <v>1.91</v>
      </c>
      <c r="I9" s="48">
        <v>80</v>
      </c>
      <c r="J9" s="48">
        <f t="shared" si="1"/>
        <v>21.929223431375238</v>
      </c>
      <c r="K9" s="48" t="str">
        <f t="shared" si="2"/>
        <v>normal</v>
      </c>
      <c r="L9" s="49">
        <v>13</v>
      </c>
      <c r="M9" s="49">
        <v>173</v>
      </c>
      <c r="N9" s="49">
        <v>182</v>
      </c>
      <c r="O9" s="49">
        <v>176</v>
      </c>
      <c r="P9" s="48">
        <f t="shared" si="3"/>
        <v>177</v>
      </c>
      <c r="Q9" s="49">
        <v>13</v>
      </c>
      <c r="R9" s="49">
        <v>6</v>
      </c>
      <c r="S9" s="49">
        <v>6</v>
      </c>
      <c r="T9" s="48">
        <f t="shared" si="4"/>
        <v>8.3333333333333339</v>
      </c>
      <c r="U9" s="48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-0.43094059109878385</v>
      </c>
      <c r="Z9" s="1">
        <f t="shared" si="7"/>
        <v>0.33325578404459621</v>
      </c>
      <c r="AA9" s="1">
        <f t="shared" si="8"/>
        <v>0.14575578404459621</v>
      </c>
      <c r="AD9" s="92"/>
      <c r="AE9" s="92"/>
    </row>
    <row r="10" spans="1:31" s="1" customFormat="1">
      <c r="A10" s="1">
        <v>22</v>
      </c>
      <c r="B10" s="49">
        <v>26</v>
      </c>
      <c r="C10" s="1" t="s">
        <v>216</v>
      </c>
      <c r="D10" s="1" t="s">
        <v>11</v>
      </c>
      <c r="E10" s="49" t="s">
        <v>10</v>
      </c>
      <c r="F10" s="51">
        <v>1991</v>
      </c>
      <c r="G10" s="52">
        <f t="shared" ca="1" si="0"/>
        <v>26</v>
      </c>
      <c r="H10" s="48">
        <v>1.88</v>
      </c>
      <c r="I10" s="48">
        <v>78.2</v>
      </c>
      <c r="J10" s="48">
        <f t="shared" si="1"/>
        <v>22.125396106835673</v>
      </c>
      <c r="K10" s="48" t="str">
        <f t="shared" si="2"/>
        <v>normal</v>
      </c>
      <c r="L10" s="49">
        <v>21</v>
      </c>
      <c r="M10" s="49">
        <v>165</v>
      </c>
      <c r="N10" s="49">
        <v>163</v>
      </c>
      <c r="O10" s="49">
        <v>163</v>
      </c>
      <c r="P10" s="48">
        <f t="shared" si="3"/>
        <v>163.66666666666666</v>
      </c>
      <c r="Q10" s="49">
        <v>6</v>
      </c>
      <c r="R10" s="49">
        <v>6</v>
      </c>
      <c r="S10" s="49">
        <v>2</v>
      </c>
      <c r="T10" s="48">
        <f t="shared" si="4"/>
        <v>4.666666666666667</v>
      </c>
      <c r="U10" s="48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-0.42254612736063202</v>
      </c>
      <c r="Z10" s="1">
        <f t="shared" si="7"/>
        <v>0.33631321965199001</v>
      </c>
      <c r="AA10" s="1">
        <f t="shared" si="8"/>
        <v>0.11756321965199001</v>
      </c>
    </row>
    <row r="11" spans="1:31" s="1" customFormat="1">
      <c r="A11" s="1">
        <v>24</v>
      </c>
      <c r="B11" s="49">
        <v>16</v>
      </c>
      <c r="C11" s="1" t="s">
        <v>177</v>
      </c>
      <c r="D11" s="1" t="s">
        <v>73</v>
      </c>
      <c r="E11" s="49" t="s">
        <v>33</v>
      </c>
      <c r="F11" s="51">
        <v>1992</v>
      </c>
      <c r="G11" s="52">
        <f t="shared" ca="1" si="0"/>
        <v>25</v>
      </c>
      <c r="H11" s="48">
        <v>1.7</v>
      </c>
      <c r="I11" s="48">
        <v>64.099999999999994</v>
      </c>
      <c r="J11" s="48">
        <f t="shared" si="1"/>
        <v>22.179930795847753</v>
      </c>
      <c r="K11" s="48" t="str">
        <f t="shared" si="2"/>
        <v>normal</v>
      </c>
      <c r="L11" s="49">
        <v>41</v>
      </c>
      <c r="M11" s="49">
        <v>164</v>
      </c>
      <c r="N11" s="49">
        <v>160</v>
      </c>
      <c r="O11" s="49">
        <v>156</v>
      </c>
      <c r="P11" s="48">
        <f t="shared" si="3"/>
        <v>160</v>
      </c>
      <c r="Q11" s="49">
        <v>25</v>
      </c>
      <c r="R11" s="49">
        <v>25</v>
      </c>
      <c r="S11" s="49">
        <v>5</v>
      </c>
      <c r="T11" s="48">
        <f t="shared" si="4"/>
        <v>18.333333333333332</v>
      </c>
      <c r="U11" s="48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-0.42021252270183423</v>
      </c>
      <c r="Z11" s="1">
        <f t="shared" si="7"/>
        <v>0.33716510370312336</v>
      </c>
      <c r="AA11" s="1">
        <f t="shared" si="8"/>
        <v>8.7165103703123359E-2</v>
      </c>
    </row>
    <row r="12" spans="1:31" s="1" customFormat="1">
      <c r="A12" s="1">
        <v>28</v>
      </c>
      <c r="B12" s="49">
        <v>27</v>
      </c>
      <c r="C12" s="1" t="s">
        <v>218</v>
      </c>
      <c r="D12" s="1" t="s">
        <v>120</v>
      </c>
      <c r="E12" s="49" t="s">
        <v>1</v>
      </c>
      <c r="F12" s="51">
        <v>1996</v>
      </c>
      <c r="G12" s="52">
        <f t="shared" ca="1" si="0"/>
        <v>21</v>
      </c>
      <c r="H12" s="48">
        <v>1.98</v>
      </c>
      <c r="I12" s="48">
        <v>88.2</v>
      </c>
      <c r="J12" s="48">
        <f t="shared" si="1"/>
        <v>22.497704315886136</v>
      </c>
      <c r="K12" s="48" t="str">
        <f t="shared" si="2"/>
        <v>normal</v>
      </c>
      <c r="L12" s="49">
        <v>53</v>
      </c>
      <c r="M12" s="49">
        <v>177</v>
      </c>
      <c r="N12" s="49">
        <v>176</v>
      </c>
      <c r="O12" s="49">
        <v>179</v>
      </c>
      <c r="P12" s="48">
        <f t="shared" si="3"/>
        <v>177.33333333333334</v>
      </c>
      <c r="Q12" s="49">
        <v>4</v>
      </c>
      <c r="R12" s="49">
        <v>4</v>
      </c>
      <c r="S12" s="49">
        <v>3</v>
      </c>
      <c r="T12" s="48">
        <f t="shared" si="4"/>
        <v>3.6666666666666665</v>
      </c>
      <c r="U12" s="48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-0.40661461318336478</v>
      </c>
      <c r="Z12" s="1">
        <f t="shared" si="7"/>
        <v>0.34214553134509107</v>
      </c>
      <c r="AA12" s="1">
        <f t="shared" si="8"/>
        <v>6.089553134509107E-2</v>
      </c>
    </row>
    <row r="13" spans="1:31" s="1" customFormat="1">
      <c r="A13" s="1">
        <v>29</v>
      </c>
      <c r="B13" s="49">
        <v>10</v>
      </c>
      <c r="C13" s="1" t="s">
        <v>243</v>
      </c>
      <c r="D13" s="1" t="s">
        <v>46</v>
      </c>
      <c r="E13" s="49" t="s">
        <v>9</v>
      </c>
      <c r="F13" s="51">
        <v>1988</v>
      </c>
      <c r="G13" s="52">
        <f t="shared" ca="1" si="0"/>
        <v>29</v>
      </c>
      <c r="H13" s="48">
        <v>1.98</v>
      </c>
      <c r="I13" s="48">
        <v>89.1</v>
      </c>
      <c r="J13" s="48">
        <f t="shared" si="1"/>
        <v>22.727272727272727</v>
      </c>
      <c r="K13" s="48" t="str">
        <f t="shared" si="2"/>
        <v>normal</v>
      </c>
      <c r="L13" s="49">
        <v>8</v>
      </c>
      <c r="M13" s="49">
        <v>179</v>
      </c>
      <c r="N13" s="49">
        <v>177</v>
      </c>
      <c r="O13" s="49">
        <v>174</v>
      </c>
      <c r="P13" s="48">
        <f t="shared" si="3"/>
        <v>176.66666666666666</v>
      </c>
      <c r="Q13" s="49">
        <v>8</v>
      </c>
      <c r="R13" s="49">
        <v>11</v>
      </c>
      <c r="S13" s="49">
        <v>8</v>
      </c>
      <c r="T13" s="48">
        <f t="shared" si="4"/>
        <v>9</v>
      </c>
      <c r="U13" s="48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-0.39679110590699834</v>
      </c>
      <c r="Z13" s="1">
        <f t="shared" si="7"/>
        <v>0.34576075497772785</v>
      </c>
      <c r="AA13" s="1">
        <f t="shared" si="8"/>
        <v>3.3260754977727847E-2</v>
      </c>
    </row>
    <row r="14" spans="1:31" s="1" customFormat="1">
      <c r="A14" s="1">
        <v>30</v>
      </c>
      <c r="B14" s="49">
        <v>32</v>
      </c>
      <c r="C14" s="1" t="s">
        <v>305</v>
      </c>
      <c r="D14" s="1" t="s">
        <v>306</v>
      </c>
      <c r="E14" s="49" t="s">
        <v>10</v>
      </c>
      <c r="F14" s="56">
        <v>1988</v>
      </c>
      <c r="G14" s="56">
        <f t="shared" ca="1" si="0"/>
        <v>29</v>
      </c>
      <c r="H14" s="56">
        <v>1.88</v>
      </c>
      <c r="I14" s="56">
        <v>80.5</v>
      </c>
      <c r="J14" s="48">
        <f t="shared" si="1"/>
        <v>22.776143051154371</v>
      </c>
      <c r="K14" s="56" t="str">
        <f t="shared" si="2"/>
        <v>normal</v>
      </c>
      <c r="L14" s="49">
        <v>20</v>
      </c>
      <c r="M14" s="49">
        <v>158</v>
      </c>
      <c r="N14" s="49">
        <v>163</v>
      </c>
      <c r="O14" s="49">
        <v>159</v>
      </c>
      <c r="P14" s="48">
        <f t="shared" si="3"/>
        <v>160</v>
      </c>
      <c r="Q14" s="49">
        <v>2</v>
      </c>
      <c r="R14" s="49">
        <v>2</v>
      </c>
      <c r="S14" s="49">
        <v>1</v>
      </c>
      <c r="T14" s="48">
        <f t="shared" si="4"/>
        <v>1.6666666666666667</v>
      </c>
      <c r="U14" s="48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-0.39469988621631852</v>
      </c>
      <c r="Z14" s="1">
        <f t="shared" si="7"/>
        <v>0.34653219337690289</v>
      </c>
      <c r="AA14" s="1">
        <f t="shared" si="8"/>
        <v>2.7821933769028862E-3</v>
      </c>
    </row>
    <row r="15" spans="1:31" s="1" customFormat="1">
      <c r="A15" s="1">
        <v>34</v>
      </c>
      <c r="B15" s="49">
        <v>4</v>
      </c>
      <c r="C15" s="1" t="s">
        <v>142</v>
      </c>
      <c r="D15" s="1" t="s">
        <v>26</v>
      </c>
      <c r="E15" s="49" t="s">
        <v>10</v>
      </c>
      <c r="F15" s="51">
        <v>1988</v>
      </c>
      <c r="G15" s="52">
        <f t="shared" ca="1" si="0"/>
        <v>29</v>
      </c>
      <c r="H15" s="48">
        <v>1.83</v>
      </c>
      <c r="I15" s="48">
        <v>76.400000000000006</v>
      </c>
      <c r="J15" s="48">
        <f t="shared" si="1"/>
        <v>22.813461136492577</v>
      </c>
      <c r="K15" s="48" t="str">
        <f t="shared" si="2"/>
        <v>normal</v>
      </c>
      <c r="L15" s="49">
        <v>18</v>
      </c>
      <c r="M15" s="49">
        <v>154</v>
      </c>
      <c r="N15" s="49">
        <v>154</v>
      </c>
      <c r="O15" s="49">
        <v>156</v>
      </c>
      <c r="P15" s="48">
        <f t="shared" si="3"/>
        <v>154.66666666666666</v>
      </c>
      <c r="Q15" s="49">
        <v>2</v>
      </c>
      <c r="R15" s="49">
        <v>16</v>
      </c>
      <c r="S15" s="49">
        <v>6</v>
      </c>
      <c r="T15" s="48">
        <f t="shared" si="4"/>
        <v>8</v>
      </c>
      <c r="U15" s="48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-0.39310300064898063</v>
      </c>
      <c r="Z15" s="1">
        <f t="shared" si="7"/>
        <v>0.34712170397288566</v>
      </c>
      <c r="AA15" s="1">
        <f t="shared" si="8"/>
        <v>2.7878296027114335E-2</v>
      </c>
    </row>
    <row r="16" spans="1:31" s="1" customFormat="1">
      <c r="A16" s="1">
        <v>36</v>
      </c>
      <c r="B16" s="49">
        <v>15</v>
      </c>
      <c r="C16" s="1" t="s">
        <v>246</v>
      </c>
      <c r="D16" s="1" t="s">
        <v>247</v>
      </c>
      <c r="E16" s="49" t="s">
        <v>65</v>
      </c>
      <c r="F16" s="51">
        <v>1987</v>
      </c>
      <c r="G16" s="52">
        <f t="shared" ca="1" si="0"/>
        <v>30</v>
      </c>
      <c r="H16" s="48">
        <v>1.91</v>
      </c>
      <c r="I16" s="48">
        <v>84.1</v>
      </c>
      <c r="J16" s="48">
        <f t="shared" si="1"/>
        <v>23.053096132233215</v>
      </c>
      <c r="K16" s="48" t="str">
        <f t="shared" si="2"/>
        <v>normal</v>
      </c>
      <c r="L16" s="49">
        <v>1</v>
      </c>
      <c r="M16" s="49">
        <v>166</v>
      </c>
      <c r="N16" s="49">
        <v>162</v>
      </c>
      <c r="O16" s="49">
        <v>160</v>
      </c>
      <c r="P16" s="48">
        <f t="shared" si="3"/>
        <v>162.66666666666666</v>
      </c>
      <c r="Q16" s="49">
        <v>5</v>
      </c>
      <c r="R16" s="49">
        <v>2</v>
      </c>
      <c r="S16" s="49">
        <v>7</v>
      </c>
      <c r="T16" s="48">
        <f t="shared" si="4"/>
        <v>4.666666666666667</v>
      </c>
      <c r="U16" s="48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-0.3828487321713982</v>
      </c>
      <c r="Z16" s="1">
        <f t="shared" si="7"/>
        <v>0.35091596308462958</v>
      </c>
      <c r="AA16" s="1">
        <f t="shared" si="8"/>
        <v>5.5334036915370421E-2</v>
      </c>
    </row>
    <row r="17" spans="1:27" s="1" customFormat="1">
      <c r="A17" s="1">
        <v>43</v>
      </c>
      <c r="B17" s="49">
        <v>11</v>
      </c>
      <c r="C17" s="1" t="s">
        <v>157</v>
      </c>
      <c r="D17" s="1" t="s">
        <v>47</v>
      </c>
      <c r="E17" s="49" t="s">
        <v>48</v>
      </c>
      <c r="F17" s="51">
        <v>1992</v>
      </c>
      <c r="G17" s="52">
        <f t="shared" ca="1" si="0"/>
        <v>25</v>
      </c>
      <c r="H17" s="48">
        <v>1.85</v>
      </c>
      <c r="I17" s="48">
        <v>79.099999999999994</v>
      </c>
      <c r="J17" s="48">
        <f t="shared" si="1"/>
        <v>23.111760409057702</v>
      </c>
      <c r="K17" s="48" t="str">
        <f t="shared" si="2"/>
        <v>normal</v>
      </c>
      <c r="L17" s="49">
        <v>63</v>
      </c>
      <c r="M17" s="49">
        <v>151</v>
      </c>
      <c r="N17" s="49">
        <v>151</v>
      </c>
      <c r="O17" s="49">
        <v>165</v>
      </c>
      <c r="P17" s="48">
        <f t="shared" si="3"/>
        <v>155.66666666666666</v>
      </c>
      <c r="Q17" s="49">
        <v>6</v>
      </c>
      <c r="R17" s="49">
        <v>3</v>
      </c>
      <c r="S17" s="49">
        <v>7</v>
      </c>
      <c r="T17" s="48">
        <f t="shared" si="4"/>
        <v>5.333333333333333</v>
      </c>
      <c r="U17" s="48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-0.38033841750411734</v>
      </c>
      <c r="Z17" s="1">
        <f t="shared" si="7"/>
        <v>0.35184711068470687</v>
      </c>
      <c r="AA17" s="1">
        <f t="shared" si="8"/>
        <v>8.5652889315293135E-2</v>
      </c>
    </row>
    <row r="18" spans="1:27" s="1" customFormat="1">
      <c r="A18" s="1">
        <v>45</v>
      </c>
      <c r="B18" s="49">
        <v>28</v>
      </c>
      <c r="C18" s="1" t="s">
        <v>219</v>
      </c>
      <c r="D18" s="1" t="s">
        <v>121</v>
      </c>
      <c r="E18" s="49" t="s">
        <v>10</v>
      </c>
      <c r="F18" s="51">
        <v>1983</v>
      </c>
      <c r="G18" s="52">
        <f t="shared" ca="1" si="0"/>
        <v>34</v>
      </c>
      <c r="H18" s="48">
        <v>1.85</v>
      </c>
      <c r="I18" s="48">
        <v>80</v>
      </c>
      <c r="J18" s="48">
        <f t="shared" si="1"/>
        <v>23.374726077428779</v>
      </c>
      <c r="K18" s="48" t="str">
        <f t="shared" si="2"/>
        <v>normal</v>
      </c>
      <c r="L18" s="49">
        <v>153</v>
      </c>
      <c r="M18" s="49">
        <v>178</v>
      </c>
      <c r="N18" s="49">
        <v>178</v>
      </c>
      <c r="O18" s="49">
        <v>171</v>
      </c>
      <c r="P18" s="48">
        <f t="shared" si="3"/>
        <v>175.66666666666666</v>
      </c>
      <c r="Q18" s="49">
        <v>2</v>
      </c>
      <c r="R18" s="49">
        <v>9</v>
      </c>
      <c r="S18" s="49">
        <v>5</v>
      </c>
      <c r="T18" s="48">
        <f t="shared" si="4"/>
        <v>5.333333333333333</v>
      </c>
      <c r="U18" s="48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-0.36908580160162852</v>
      </c>
      <c r="Z18" s="1">
        <f t="shared" si="7"/>
        <v>0.35603188583705259</v>
      </c>
      <c r="AA18" s="1">
        <f t="shared" si="8"/>
        <v>0.11271811416294741</v>
      </c>
    </row>
    <row r="19" spans="1:27" s="1" customFormat="1">
      <c r="A19" s="1">
        <v>51</v>
      </c>
      <c r="B19" s="49">
        <v>3</v>
      </c>
      <c r="C19" s="1" t="s">
        <v>140</v>
      </c>
      <c r="D19" s="1" t="s">
        <v>23</v>
      </c>
      <c r="E19" s="49" t="s">
        <v>24</v>
      </c>
      <c r="F19" s="51">
        <v>1987</v>
      </c>
      <c r="G19" s="52">
        <f t="shared" ca="1" si="0"/>
        <v>30</v>
      </c>
      <c r="H19" s="55">
        <v>1.78</v>
      </c>
      <c r="I19" s="55">
        <v>74.099999999999994</v>
      </c>
      <c r="J19" s="48">
        <f t="shared" si="1"/>
        <v>23.387198586037115</v>
      </c>
      <c r="K19" s="55" t="str">
        <f t="shared" si="2"/>
        <v>normal</v>
      </c>
      <c r="L19" s="49">
        <v>29</v>
      </c>
      <c r="M19" s="49">
        <v>158</v>
      </c>
      <c r="N19" s="49">
        <v>160</v>
      </c>
      <c r="O19" s="49">
        <v>161</v>
      </c>
      <c r="P19" s="48">
        <f t="shared" si="3"/>
        <v>159.66666666666666</v>
      </c>
      <c r="Q19" s="49">
        <v>2</v>
      </c>
      <c r="R19" s="49">
        <v>2</v>
      </c>
      <c r="S19" s="49">
        <v>4</v>
      </c>
      <c r="T19" s="48">
        <f t="shared" si="4"/>
        <v>2.6666666666666665</v>
      </c>
      <c r="U19" s="48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-0.36855208802000594</v>
      </c>
      <c r="Z19" s="1">
        <f t="shared" si="7"/>
        <v>0.35623080670170637</v>
      </c>
      <c r="AA19" s="1">
        <f t="shared" si="8"/>
        <v>0.14376919329829363</v>
      </c>
    </row>
    <row r="20" spans="1:27" s="1" customFormat="1">
      <c r="A20" s="1">
        <v>54</v>
      </c>
      <c r="B20" s="49">
        <v>25</v>
      </c>
      <c r="C20" s="1" t="s">
        <v>212</v>
      </c>
      <c r="D20" s="1" t="s">
        <v>116</v>
      </c>
      <c r="E20" s="49" t="s">
        <v>33</v>
      </c>
      <c r="F20" s="51">
        <v>1985</v>
      </c>
      <c r="G20" s="52">
        <f t="shared" ca="1" si="0"/>
        <v>32</v>
      </c>
      <c r="H20" s="48">
        <v>1.88</v>
      </c>
      <c r="I20" s="48">
        <v>83.2</v>
      </c>
      <c r="J20" s="48">
        <f t="shared" si="1"/>
        <v>23.540063377093709</v>
      </c>
      <c r="K20" s="48" t="str">
        <f t="shared" si="2"/>
        <v>normal</v>
      </c>
      <c r="L20" s="49">
        <v>65</v>
      </c>
      <c r="M20" s="49">
        <v>163</v>
      </c>
      <c r="N20" s="49">
        <v>166</v>
      </c>
      <c r="O20" s="49">
        <v>167</v>
      </c>
      <c r="P20" s="48">
        <f t="shared" si="3"/>
        <v>165.33333333333334</v>
      </c>
      <c r="Q20" s="49">
        <v>13</v>
      </c>
      <c r="R20" s="49">
        <v>21</v>
      </c>
      <c r="S20" s="49">
        <v>24</v>
      </c>
      <c r="T20" s="48">
        <f t="shared" si="4"/>
        <v>19.333333333333332</v>
      </c>
      <c r="U20" s="48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-0.36201082052516803</v>
      </c>
      <c r="Z20" s="1">
        <f t="shared" si="7"/>
        <v>0.35867197223947067</v>
      </c>
      <c r="AA20" s="1">
        <f t="shared" si="8"/>
        <v>0.17257802776052933</v>
      </c>
    </row>
    <row r="21" spans="1:27" s="1" customFormat="1">
      <c r="A21" s="1">
        <v>68</v>
      </c>
      <c r="B21" s="49">
        <v>2</v>
      </c>
      <c r="C21" s="1" t="s">
        <v>133</v>
      </c>
      <c r="D21" s="1" t="s">
        <v>15</v>
      </c>
      <c r="E21" s="49" t="s">
        <v>8</v>
      </c>
      <c r="F21" s="51">
        <v>1993</v>
      </c>
      <c r="G21" s="52">
        <f t="shared" ca="1" si="0"/>
        <v>24</v>
      </c>
      <c r="H21" s="48">
        <v>1.98</v>
      </c>
      <c r="I21" s="48">
        <v>92.3</v>
      </c>
      <c r="J21" s="48">
        <f t="shared" si="1"/>
        <v>23.543515967758392</v>
      </c>
      <c r="K21" s="48" t="str">
        <f t="shared" si="2"/>
        <v>normal</v>
      </c>
      <c r="L21" s="49">
        <v>57</v>
      </c>
      <c r="M21" s="49">
        <v>179</v>
      </c>
      <c r="N21" s="49">
        <v>179</v>
      </c>
      <c r="O21" s="49">
        <v>176</v>
      </c>
      <c r="P21" s="48">
        <f t="shared" si="3"/>
        <v>178</v>
      </c>
      <c r="Q21" s="49">
        <v>8</v>
      </c>
      <c r="R21" s="49">
        <v>4</v>
      </c>
      <c r="S21" s="49">
        <v>14</v>
      </c>
      <c r="T21" s="48">
        <f t="shared" si="4"/>
        <v>8.6666666666666661</v>
      </c>
      <c r="U21" s="48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-0.36186308003547274</v>
      </c>
      <c r="Z21" s="1">
        <f t="shared" si="7"/>
        <v>0.3587271753650606</v>
      </c>
      <c r="AA21" s="1">
        <f t="shared" si="8"/>
        <v>0.2037728246349394</v>
      </c>
    </row>
    <row r="22" spans="1:27" s="1" customFormat="1">
      <c r="A22" s="1">
        <v>70</v>
      </c>
      <c r="B22" s="49">
        <v>21</v>
      </c>
      <c r="C22" s="1" t="s">
        <v>202</v>
      </c>
      <c r="D22" s="1" t="s">
        <v>105</v>
      </c>
      <c r="E22" s="49" t="s">
        <v>65</v>
      </c>
      <c r="F22" s="51">
        <v>1995</v>
      </c>
      <c r="G22" s="52">
        <f t="shared" ca="1" si="0"/>
        <v>22</v>
      </c>
      <c r="H22" s="48">
        <v>1.88</v>
      </c>
      <c r="I22" s="48">
        <v>83.6</v>
      </c>
      <c r="J22" s="48">
        <f t="shared" si="1"/>
        <v>23.65323675871435</v>
      </c>
      <c r="K22" s="48" t="str">
        <f t="shared" si="2"/>
        <v>normal</v>
      </c>
      <c r="L22" s="49">
        <v>49</v>
      </c>
      <c r="M22" s="49">
        <v>169</v>
      </c>
      <c r="N22" s="49">
        <v>169</v>
      </c>
      <c r="O22" s="49">
        <v>171</v>
      </c>
      <c r="P22" s="48">
        <f t="shared" si="3"/>
        <v>169.66666666666666</v>
      </c>
      <c r="Q22" s="49">
        <v>7</v>
      </c>
      <c r="R22" s="49">
        <v>5</v>
      </c>
      <c r="S22" s="49">
        <v>2</v>
      </c>
      <c r="T22" s="48">
        <f t="shared" si="4"/>
        <v>4.666666666666667</v>
      </c>
      <c r="U22" s="48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-0.35716799597833099</v>
      </c>
      <c r="Z22" s="1">
        <f t="shared" si="7"/>
        <v>0.36048302168107704</v>
      </c>
      <c r="AA22" s="1">
        <f t="shared" si="8"/>
        <v>0.23326697831892296</v>
      </c>
    </row>
    <row r="23" spans="1:27" s="1" customFormat="1">
      <c r="A23" s="1">
        <v>75</v>
      </c>
      <c r="B23" s="49">
        <v>20</v>
      </c>
      <c r="C23" s="1" t="s">
        <v>201</v>
      </c>
      <c r="D23" s="1" t="s">
        <v>104</v>
      </c>
      <c r="E23" s="49" t="s">
        <v>4</v>
      </c>
      <c r="F23" s="51">
        <v>1989</v>
      </c>
      <c r="G23" s="52">
        <f t="shared" ca="1" si="0"/>
        <v>28</v>
      </c>
      <c r="H23" s="48">
        <v>1.78</v>
      </c>
      <c r="I23" s="55">
        <v>75</v>
      </c>
      <c r="J23" s="48">
        <f t="shared" si="1"/>
        <v>23.671253629592222</v>
      </c>
      <c r="K23" s="55" t="str">
        <f t="shared" si="2"/>
        <v>normal</v>
      </c>
      <c r="L23" s="49">
        <v>9</v>
      </c>
      <c r="M23" s="49">
        <v>166</v>
      </c>
      <c r="N23" s="49">
        <v>164</v>
      </c>
      <c r="O23" s="49">
        <v>163</v>
      </c>
      <c r="P23" s="48">
        <f t="shared" si="3"/>
        <v>164.33333333333334</v>
      </c>
      <c r="Q23" s="49">
        <v>3</v>
      </c>
      <c r="R23" s="49">
        <v>5</v>
      </c>
      <c r="S23" s="49">
        <v>7</v>
      </c>
      <c r="T23" s="48">
        <f t="shared" si="4"/>
        <v>5</v>
      </c>
      <c r="U23" s="48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-0.35639703249473531</v>
      </c>
      <c r="Z23" s="1">
        <f t="shared" si="7"/>
        <v>0.36077162570062749</v>
      </c>
      <c r="AA23" s="1">
        <f t="shared" si="8"/>
        <v>0.26422837429937251</v>
      </c>
    </row>
    <row r="24" spans="1:27" s="1" customFormat="1">
      <c r="A24" s="1">
        <v>76</v>
      </c>
      <c r="B24" s="49">
        <v>22</v>
      </c>
      <c r="C24" s="1" t="s">
        <v>206</v>
      </c>
      <c r="D24" s="1" t="s">
        <v>110</v>
      </c>
      <c r="E24" s="49" t="s">
        <v>2</v>
      </c>
      <c r="F24" s="51">
        <v>1994</v>
      </c>
      <c r="G24" s="52">
        <f t="shared" ca="1" si="0"/>
        <v>23</v>
      </c>
      <c r="H24" s="48">
        <v>1.85</v>
      </c>
      <c r="I24" s="48">
        <v>81.400000000000006</v>
      </c>
      <c r="J24" s="48">
        <f t="shared" si="1"/>
        <v>23.783783783783782</v>
      </c>
      <c r="K24" s="48" t="str">
        <f t="shared" si="2"/>
        <v>normal</v>
      </c>
      <c r="L24" s="49">
        <v>17</v>
      </c>
      <c r="M24" s="49">
        <v>174</v>
      </c>
      <c r="N24" s="49">
        <v>176</v>
      </c>
      <c r="O24" s="49">
        <v>176</v>
      </c>
      <c r="P24" s="48">
        <f t="shared" si="3"/>
        <v>175.33333333333334</v>
      </c>
      <c r="Q24" s="49">
        <v>3</v>
      </c>
      <c r="R24" s="49">
        <v>1</v>
      </c>
      <c r="S24" s="49">
        <v>4</v>
      </c>
      <c r="T24" s="48">
        <f t="shared" si="4"/>
        <v>2.6666666666666665</v>
      </c>
      <c r="U24" s="48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-0.35158173241997948</v>
      </c>
      <c r="Z24" s="1">
        <f t="shared" si="7"/>
        <v>0.36257598351039</v>
      </c>
      <c r="AA24" s="1">
        <f t="shared" si="8"/>
        <v>0.29367401648961</v>
      </c>
    </row>
    <row r="25" spans="1:27" s="1" customFormat="1">
      <c r="A25" s="1">
        <v>80</v>
      </c>
      <c r="B25" s="49">
        <v>5</v>
      </c>
      <c r="C25" s="1" t="s">
        <v>143</v>
      </c>
      <c r="D25" s="1" t="s">
        <v>27</v>
      </c>
      <c r="E25" s="49" t="s">
        <v>28</v>
      </c>
      <c r="F25" s="51">
        <v>1993</v>
      </c>
      <c r="G25" s="52">
        <f t="shared" ca="1" si="0"/>
        <v>24</v>
      </c>
      <c r="H25" s="55">
        <v>1.85</v>
      </c>
      <c r="I25" s="48">
        <v>81.8</v>
      </c>
      <c r="J25" s="48">
        <f t="shared" si="1"/>
        <v>23.900657414170926</v>
      </c>
      <c r="K25" s="55" t="str">
        <f t="shared" si="2"/>
        <v>normal</v>
      </c>
      <c r="L25" s="49">
        <v>7</v>
      </c>
      <c r="M25" s="49">
        <v>171</v>
      </c>
      <c r="N25" s="49">
        <v>171</v>
      </c>
      <c r="O25" s="49">
        <v>170</v>
      </c>
      <c r="P25" s="48">
        <f t="shared" si="3"/>
        <v>170.66666666666666</v>
      </c>
      <c r="Q25" s="49">
        <v>17</v>
      </c>
      <c r="R25" s="49">
        <v>5</v>
      </c>
      <c r="S25" s="49">
        <v>6</v>
      </c>
      <c r="T25" s="48">
        <f t="shared" si="4"/>
        <v>9.3333333333333339</v>
      </c>
      <c r="U25" s="48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-0.34658056979665119</v>
      </c>
      <c r="Z25" s="1">
        <f t="shared" si="7"/>
        <v>0.36445322261614155</v>
      </c>
      <c r="AA25" s="1">
        <f t="shared" si="8"/>
        <v>0.32304677738385845</v>
      </c>
    </row>
    <row r="26" spans="1:27" s="1" customFormat="1">
      <c r="A26" s="1">
        <v>81</v>
      </c>
      <c r="B26" s="49">
        <v>30</v>
      </c>
      <c r="C26" s="1" t="s">
        <v>297</v>
      </c>
      <c r="D26" s="1" t="s">
        <v>298</v>
      </c>
      <c r="E26" s="49" t="s">
        <v>10</v>
      </c>
      <c r="F26" s="56">
        <v>1981</v>
      </c>
      <c r="G26" s="56">
        <f t="shared" ca="1" si="0"/>
        <v>36</v>
      </c>
      <c r="H26" s="56">
        <v>1.88</v>
      </c>
      <c r="I26" s="48">
        <v>85</v>
      </c>
      <c r="J26" s="48">
        <f t="shared" si="1"/>
        <v>24.049343594386603</v>
      </c>
      <c r="K26" s="56" t="str">
        <f t="shared" si="2"/>
        <v>normal</v>
      </c>
      <c r="L26" s="49">
        <v>36</v>
      </c>
      <c r="M26" s="49">
        <v>176</v>
      </c>
      <c r="N26" s="49">
        <v>176</v>
      </c>
      <c r="O26" s="49">
        <v>176</v>
      </c>
      <c r="P26" s="48">
        <f t="shared" si="3"/>
        <v>176</v>
      </c>
      <c r="Q26" s="49">
        <v>2</v>
      </c>
      <c r="R26" s="49">
        <v>6</v>
      </c>
      <c r="S26" s="49">
        <v>4</v>
      </c>
      <c r="T26" s="48">
        <f t="shared" si="4"/>
        <v>4</v>
      </c>
      <c r="U26" s="48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-0.340218110064401</v>
      </c>
      <c r="Z26" s="1">
        <f t="shared" si="7"/>
        <v>0.36684614046507735</v>
      </c>
      <c r="AA26" s="1">
        <f t="shared" si="8"/>
        <v>0.35190385953492265</v>
      </c>
    </row>
    <row r="27" spans="1:27" s="1" customFormat="1">
      <c r="A27" s="1">
        <v>85</v>
      </c>
      <c r="B27" s="49">
        <v>12</v>
      </c>
      <c r="C27" s="1" t="s">
        <v>161</v>
      </c>
      <c r="D27" s="1" t="s">
        <v>52</v>
      </c>
      <c r="E27" s="49" t="s">
        <v>53</v>
      </c>
      <c r="F27" s="51">
        <v>1985</v>
      </c>
      <c r="G27" s="52">
        <f t="shared" ca="1" si="0"/>
        <v>32</v>
      </c>
      <c r="H27" s="48">
        <v>1.83</v>
      </c>
      <c r="I27" s="48">
        <v>81.400000000000006</v>
      </c>
      <c r="J27" s="48">
        <f t="shared" si="1"/>
        <v>24.306488697781358</v>
      </c>
      <c r="K27" s="48" t="str">
        <f t="shared" si="2"/>
        <v>normal</v>
      </c>
      <c r="L27" s="49">
        <v>3</v>
      </c>
      <c r="M27" s="49">
        <v>165</v>
      </c>
      <c r="N27" s="49">
        <v>176</v>
      </c>
      <c r="O27" s="49">
        <v>168</v>
      </c>
      <c r="P27" s="48">
        <f t="shared" si="3"/>
        <v>169.66666666666666</v>
      </c>
      <c r="Q27" s="49">
        <v>0</v>
      </c>
      <c r="R27" s="49">
        <v>5</v>
      </c>
      <c r="S27" s="49">
        <v>2</v>
      </c>
      <c r="T27" s="48">
        <f t="shared" si="4"/>
        <v>2.3333333333333335</v>
      </c>
      <c r="U27" s="48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-0.32921456310851549</v>
      </c>
      <c r="Z27" s="1">
        <f t="shared" si="7"/>
        <v>0.37099675807758503</v>
      </c>
      <c r="AA27" s="1">
        <f t="shared" si="8"/>
        <v>0.37900324192241497</v>
      </c>
    </row>
    <row r="28" spans="1:27" s="1" customFormat="1">
      <c r="A28" s="1">
        <v>86</v>
      </c>
      <c r="B28" s="49">
        <v>14</v>
      </c>
      <c r="C28" s="1" t="s">
        <v>170</v>
      </c>
      <c r="D28" s="1" t="s">
        <v>62</v>
      </c>
      <c r="E28" s="49" t="s">
        <v>63</v>
      </c>
      <c r="F28" s="51">
        <v>1996</v>
      </c>
      <c r="G28" s="52">
        <f t="shared" ca="1" si="0"/>
        <v>21</v>
      </c>
      <c r="H28" s="48">
        <v>1.85</v>
      </c>
      <c r="I28" s="48">
        <v>83.2</v>
      </c>
      <c r="J28" s="48">
        <f t="shared" si="1"/>
        <v>24.309715120525929</v>
      </c>
      <c r="K28" s="48" t="str">
        <f t="shared" si="2"/>
        <v>normal</v>
      </c>
      <c r="L28" s="49">
        <v>67</v>
      </c>
      <c r="M28" s="49">
        <v>175</v>
      </c>
      <c r="N28" s="49">
        <v>164</v>
      </c>
      <c r="O28" s="49">
        <v>172</v>
      </c>
      <c r="P28" s="48">
        <f t="shared" si="3"/>
        <v>170.33333333333334</v>
      </c>
      <c r="Q28" s="49">
        <v>4</v>
      </c>
      <c r="R28" s="49">
        <v>8</v>
      </c>
      <c r="S28" s="49">
        <v>0</v>
      </c>
      <c r="T28" s="48">
        <f t="shared" si="4"/>
        <v>4</v>
      </c>
      <c r="U28" s="48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-0.32907650061500215</v>
      </c>
      <c r="Z28" s="1">
        <f t="shared" si="7"/>
        <v>0.37104893287184626</v>
      </c>
      <c r="AA28" s="1">
        <f t="shared" si="8"/>
        <v>0.41020106712815374</v>
      </c>
    </row>
    <row r="29" spans="1:27" s="1" customFormat="1">
      <c r="A29" s="1">
        <v>90</v>
      </c>
      <c r="B29" s="49">
        <v>31</v>
      </c>
      <c r="C29" s="1" t="s">
        <v>301</v>
      </c>
      <c r="D29" s="1" t="s">
        <v>302</v>
      </c>
      <c r="E29" s="49" t="s">
        <v>7</v>
      </c>
      <c r="F29" s="56">
        <v>1989</v>
      </c>
      <c r="G29" s="56">
        <f t="shared" ca="1" si="0"/>
        <v>28</v>
      </c>
      <c r="H29" s="48">
        <v>1.88</v>
      </c>
      <c r="I29" s="56">
        <v>86.4</v>
      </c>
      <c r="J29" s="48">
        <f t="shared" si="1"/>
        <v>24.445450430058852</v>
      </c>
      <c r="K29" s="56" t="str">
        <f t="shared" si="2"/>
        <v>normal</v>
      </c>
      <c r="L29" s="49">
        <v>26</v>
      </c>
      <c r="M29" s="49">
        <v>168</v>
      </c>
      <c r="N29" s="49">
        <v>174</v>
      </c>
      <c r="O29" s="49">
        <v>169</v>
      </c>
      <c r="P29" s="48">
        <f t="shared" si="3"/>
        <v>170.33333333333334</v>
      </c>
      <c r="Q29" s="49">
        <v>9</v>
      </c>
      <c r="R29" s="49">
        <v>15</v>
      </c>
      <c r="S29" s="49">
        <v>0</v>
      </c>
      <c r="T29" s="48">
        <f t="shared" si="4"/>
        <v>8</v>
      </c>
      <c r="U29" s="48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-0.32326822415047107</v>
      </c>
      <c r="Z29" s="1">
        <f t="shared" si="7"/>
        <v>0.37324605830064395</v>
      </c>
      <c r="AA29" s="1">
        <f t="shared" si="8"/>
        <v>0.43925394169935605</v>
      </c>
    </row>
    <row r="30" spans="1:27" s="1" customFormat="1">
      <c r="A30" s="1">
        <v>92</v>
      </c>
      <c r="B30" s="49">
        <v>1</v>
      </c>
      <c r="C30" s="1" t="s">
        <v>130</v>
      </c>
      <c r="D30" s="1" t="s">
        <v>11</v>
      </c>
      <c r="E30" s="49" t="s">
        <v>12</v>
      </c>
      <c r="F30" s="51">
        <v>1986</v>
      </c>
      <c r="G30" s="51">
        <f t="shared" ca="1" si="0"/>
        <v>31</v>
      </c>
      <c r="H30" s="48">
        <v>1.8</v>
      </c>
      <c r="I30" s="48">
        <v>80</v>
      </c>
      <c r="J30" s="48">
        <f t="shared" si="1"/>
        <v>24.691358024691358</v>
      </c>
      <c r="K30" s="48" t="str">
        <f t="shared" si="2"/>
        <v>normal</v>
      </c>
      <c r="L30" s="49">
        <v>23</v>
      </c>
      <c r="M30" s="49">
        <v>162</v>
      </c>
      <c r="N30" s="49">
        <v>162</v>
      </c>
      <c r="O30" s="49">
        <v>165</v>
      </c>
      <c r="P30" s="48">
        <f t="shared" si="3"/>
        <v>163</v>
      </c>
      <c r="Q30" s="49">
        <v>8</v>
      </c>
      <c r="R30" s="49">
        <v>12</v>
      </c>
      <c r="S30" s="49">
        <v>8</v>
      </c>
      <c r="T30" s="48">
        <f t="shared" si="4"/>
        <v>9.3333333333333339</v>
      </c>
      <c r="U30" s="48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-0.31274554365363993</v>
      </c>
      <c r="Z30" s="1">
        <f t="shared" si="7"/>
        <v>0.37723699556067825</v>
      </c>
      <c r="AA30" s="1">
        <f t="shared" si="8"/>
        <v>0.46651300443932175</v>
      </c>
    </row>
    <row r="31" spans="1:27" s="1" customFormat="1">
      <c r="A31" s="1">
        <v>93</v>
      </c>
      <c r="B31" s="49">
        <v>6</v>
      </c>
      <c r="C31" s="1" t="s">
        <v>146</v>
      </c>
      <c r="D31" s="1" t="s">
        <v>32</v>
      </c>
      <c r="E31" s="49" t="s">
        <v>33</v>
      </c>
      <c r="F31" s="51">
        <v>1988</v>
      </c>
      <c r="G31" s="52">
        <f t="shared" ca="1" si="0"/>
        <v>29</v>
      </c>
      <c r="H31" s="48">
        <v>1.98</v>
      </c>
      <c r="I31" s="48">
        <v>97.3</v>
      </c>
      <c r="J31" s="48">
        <f t="shared" si="1"/>
        <v>24.818896031017243</v>
      </c>
      <c r="K31" s="48" t="str">
        <f t="shared" si="2"/>
        <v>normal</v>
      </c>
      <c r="L31" s="49">
        <v>30</v>
      </c>
      <c r="M31" s="49">
        <v>184</v>
      </c>
      <c r="N31" s="49">
        <v>175</v>
      </c>
      <c r="O31" s="49">
        <v>177</v>
      </c>
      <c r="P31" s="48">
        <f t="shared" si="3"/>
        <v>178.66666666666666</v>
      </c>
      <c r="Q31" s="49">
        <v>7</v>
      </c>
      <c r="R31" s="49">
        <v>7</v>
      </c>
      <c r="S31" s="49">
        <v>1</v>
      </c>
      <c r="T31" s="48">
        <f t="shared" si="4"/>
        <v>5</v>
      </c>
      <c r="U31" s="48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-0.30728803961121404</v>
      </c>
      <c r="Z31" s="1">
        <f t="shared" si="7"/>
        <v>0.37931206929914241</v>
      </c>
      <c r="AA31" s="1">
        <f t="shared" si="8"/>
        <v>0.49568793070085759</v>
      </c>
    </row>
    <row r="32" spans="1:27" s="1" customFormat="1">
      <c r="B32" s="49">
        <v>9</v>
      </c>
      <c r="C32" s="1" t="s">
        <v>156</v>
      </c>
      <c r="D32" s="1" t="s">
        <v>45</v>
      </c>
      <c r="E32" s="49" t="s">
        <v>10</v>
      </c>
      <c r="F32" s="51">
        <v>1986</v>
      </c>
      <c r="G32" s="52">
        <f t="shared" ca="1" si="0"/>
        <v>31</v>
      </c>
      <c r="H32" s="48">
        <v>1.85</v>
      </c>
      <c r="I32" s="48">
        <v>85.5</v>
      </c>
      <c r="J32" s="48">
        <f t="shared" si="1"/>
        <v>24.981738495252007</v>
      </c>
      <c r="K32" s="48" t="str">
        <f t="shared" si="2"/>
        <v>normal</v>
      </c>
      <c r="L32" s="49">
        <v>4</v>
      </c>
      <c r="M32" s="49">
        <v>173</v>
      </c>
      <c r="N32" s="49">
        <v>173</v>
      </c>
      <c r="O32" s="49">
        <v>173</v>
      </c>
      <c r="P32" s="48">
        <f t="shared" si="3"/>
        <v>173</v>
      </c>
      <c r="Q32" s="49">
        <v>31</v>
      </c>
      <c r="R32" s="49">
        <v>21</v>
      </c>
      <c r="S32" s="49">
        <v>14</v>
      </c>
      <c r="T32" s="48">
        <f t="shared" si="4"/>
        <v>22</v>
      </c>
      <c r="U32" s="48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-0.30031981553086445</v>
      </c>
      <c r="Z32" s="1">
        <f t="shared" si="7"/>
        <v>0.38196660991763742</v>
      </c>
      <c r="AA32" s="1">
        <f t="shared" si="8"/>
        <v>0.52428339008236258</v>
      </c>
    </row>
    <row r="33" spans="2:27" s="1" customFormat="1">
      <c r="B33" s="49">
        <v>29</v>
      </c>
      <c r="C33" s="1" t="s">
        <v>290</v>
      </c>
      <c r="D33" s="1" t="s">
        <v>96</v>
      </c>
      <c r="E33" s="49" t="s">
        <v>7</v>
      </c>
      <c r="F33" s="56">
        <v>1985</v>
      </c>
      <c r="G33" s="56">
        <f t="shared" ca="1" si="0"/>
        <v>32</v>
      </c>
      <c r="H33" s="56">
        <v>2.08</v>
      </c>
      <c r="I33" s="56">
        <v>108.2</v>
      </c>
      <c r="J33" s="48">
        <f t="shared" si="1"/>
        <v>25.009245562130175</v>
      </c>
      <c r="K33" s="56" t="str">
        <f t="shared" si="2"/>
        <v>overweight</v>
      </c>
      <c r="L33" s="49">
        <v>22</v>
      </c>
      <c r="M33" s="49">
        <v>193</v>
      </c>
      <c r="N33" s="49">
        <v>182</v>
      </c>
      <c r="O33" s="49">
        <v>187</v>
      </c>
      <c r="P33" s="48">
        <f t="shared" si="3"/>
        <v>187.33333333333334</v>
      </c>
      <c r="Q33" s="49">
        <v>14</v>
      </c>
      <c r="R33" s="49">
        <v>11</v>
      </c>
      <c r="S33" s="49">
        <v>1</v>
      </c>
      <c r="T33" s="48">
        <f t="shared" si="4"/>
        <v>8.6666666666666661</v>
      </c>
      <c r="U33" s="48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-0.2991427551940477</v>
      </c>
      <c r="Z33" s="1">
        <f t="shared" si="7"/>
        <v>0.38241556253895026</v>
      </c>
      <c r="AA33" s="1">
        <f t="shared" si="8"/>
        <v>0.55508443746104974</v>
      </c>
    </row>
    <row r="34" spans="2:27" s="1" customFormat="1">
      <c r="B34" s="49">
        <v>24</v>
      </c>
      <c r="C34" s="1" t="s">
        <v>211</v>
      </c>
      <c r="D34" s="1" t="s">
        <v>115</v>
      </c>
      <c r="E34" s="49" t="s">
        <v>10</v>
      </c>
      <c r="F34" s="51">
        <v>1983</v>
      </c>
      <c r="G34" s="52">
        <f t="shared" ca="1" si="0"/>
        <v>34</v>
      </c>
      <c r="H34" s="48">
        <v>1.85</v>
      </c>
      <c r="I34" s="48">
        <v>87.3</v>
      </c>
      <c r="J34" s="48">
        <f t="shared" si="1"/>
        <v>25.507669831994153</v>
      </c>
      <c r="K34" s="48" t="str">
        <f t="shared" si="2"/>
        <v>overweight</v>
      </c>
      <c r="L34" s="49">
        <v>37</v>
      </c>
      <c r="M34" s="49">
        <v>158</v>
      </c>
      <c r="N34" s="49">
        <v>159</v>
      </c>
      <c r="O34" s="49">
        <v>157</v>
      </c>
      <c r="P34" s="48">
        <f t="shared" si="3"/>
        <v>158</v>
      </c>
      <c r="Q34" s="49">
        <v>13</v>
      </c>
      <c r="R34" s="49">
        <v>12</v>
      </c>
      <c r="S34" s="49">
        <v>5</v>
      </c>
      <c r="T34" s="48">
        <f t="shared" si="4"/>
        <v>10</v>
      </c>
      <c r="U34" s="48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-0.27781458372588713</v>
      </c>
      <c r="Z34" s="1">
        <f t="shared" si="7"/>
        <v>0.39057734775951292</v>
      </c>
      <c r="AA34" s="1">
        <f t="shared" si="8"/>
        <v>0.57817265224048708</v>
      </c>
    </row>
    <row r="35" spans="2:27" s="1" customFormat="1">
      <c r="B35" s="49">
        <v>8</v>
      </c>
      <c r="C35" s="1" t="s">
        <v>152</v>
      </c>
      <c r="D35" s="1" t="s">
        <v>42</v>
      </c>
      <c r="E35" s="49" t="s">
        <v>43</v>
      </c>
      <c r="F35" s="51">
        <v>1990</v>
      </c>
      <c r="G35" s="52">
        <f t="shared" ca="1" si="0"/>
        <v>27</v>
      </c>
      <c r="H35" s="55">
        <v>1.96</v>
      </c>
      <c r="I35" s="55">
        <v>98.2</v>
      </c>
      <c r="J35" s="48">
        <f t="shared" si="1"/>
        <v>25.562265722615578</v>
      </c>
      <c r="K35" s="55" t="str">
        <f t="shared" si="2"/>
        <v>overweight</v>
      </c>
      <c r="L35" s="49">
        <v>6</v>
      </c>
      <c r="M35" s="49">
        <v>187</v>
      </c>
      <c r="N35" s="49">
        <v>187</v>
      </c>
      <c r="O35" s="49">
        <v>193</v>
      </c>
      <c r="P35" s="48">
        <f t="shared" si="3"/>
        <v>189</v>
      </c>
      <c r="Q35" s="49">
        <v>4</v>
      </c>
      <c r="R35" s="49">
        <v>8</v>
      </c>
      <c r="S35" s="49">
        <v>2</v>
      </c>
      <c r="T35" s="48">
        <f t="shared" si="4"/>
        <v>4.666666666666667</v>
      </c>
      <c r="U35" s="48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-0.27547836017692456</v>
      </c>
      <c r="Z35" s="1">
        <f t="shared" si="7"/>
        <v>0.39147437448710687</v>
      </c>
      <c r="AA35" s="1">
        <f t="shared" si="8"/>
        <v>0.60852562551289313</v>
      </c>
    </row>
    <row r="37" spans="2:27">
      <c r="F37" s="53" t="s">
        <v>309</v>
      </c>
      <c r="G37" s="12">
        <f ca="1">SUM(G4:G35)</f>
        <v>908</v>
      </c>
      <c r="H37" s="12">
        <f>SUM(H4:H35)</f>
        <v>60.220000000000006</v>
      </c>
      <c r="I37" s="12">
        <f>SUM(I4:I35)</f>
        <v>2653.7</v>
      </c>
      <c r="J37" s="12">
        <f>SUM(J4:J35)</f>
        <v>747.81734849878671</v>
      </c>
      <c r="P37" s="12">
        <f>SUM(P4:P35)</f>
        <v>5439.9999999999991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1.8818750000000002</v>
      </c>
      <c r="I38" s="12">
        <f t="shared" si="10"/>
        <v>82.928124999999994</v>
      </c>
      <c r="J38" s="12">
        <f t="shared" si="10"/>
        <v>23.369292140587085</v>
      </c>
      <c r="P38" s="5">
        <f t="shared" ref="P38" si="11">P37/32</f>
        <v>169.99999999999997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COUNT(W4:W35)</f>
        <v>32</v>
      </c>
    </row>
    <row r="44" spans="2:27">
      <c r="K44" s="7" t="s">
        <v>311</v>
      </c>
      <c r="L44" s="19" t="e">
        <f>AVERAGE(B44:B75)</f>
        <v>#DIV/0!</v>
      </c>
      <c r="M44" s="20">
        <f>AVERAGE(J4:J35)</f>
        <v>23.369292140587085</v>
      </c>
    </row>
    <row r="45" spans="2:27">
      <c r="K45" s="7" t="s">
        <v>328</v>
      </c>
      <c r="L45" s="7" t="e">
        <f>STDEV(B44:B75)</f>
        <v>#DIV/0!</v>
      </c>
      <c r="M45" s="20">
        <f>STDEV(J4:J35)</f>
        <v>1.2117100177269398</v>
      </c>
    </row>
    <row r="46" spans="2:27">
      <c r="K46" s="7" t="s">
        <v>332</v>
      </c>
      <c r="L46" s="7">
        <f ca="1">MAX(M44:M75)</f>
        <v>23.369292140587085</v>
      </c>
      <c r="M46" s="20">
        <f>MAX(AA4:AA35)</f>
        <v>0.60852562551289313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J4:J35"/>
  </sortState>
  <mergeCells count="3">
    <mergeCell ref="T2:T3"/>
    <mergeCell ref="AD9:AE9"/>
    <mergeCell ref="K48:M48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C12" activePane="bottomRight" state="frozenSplit"/>
      <selection pane="topRight" activeCell="E1" sqref="E1"/>
      <selection pane="bottomLeft" activeCell="A4" sqref="A4"/>
      <selection pane="bottomRight" activeCell="J32" sqref="J32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M1" s="103" t="s">
        <v>339</v>
      </c>
      <c r="N1" s="103"/>
      <c r="O1" s="103"/>
      <c r="P1" s="103"/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54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54" t="s">
        <v>224</v>
      </c>
      <c r="H2" s="54" t="s">
        <v>237</v>
      </c>
      <c r="I2" s="54" t="s">
        <v>236</v>
      </c>
      <c r="J2" s="54" t="s">
        <v>225</v>
      </c>
      <c r="K2" s="60" t="s">
        <v>238</v>
      </c>
      <c r="L2" s="54" t="s">
        <v>240</v>
      </c>
      <c r="M2" s="54" t="s">
        <v>241</v>
      </c>
      <c r="N2" s="54" t="s">
        <v>241</v>
      </c>
      <c r="O2" s="54" t="s">
        <v>241</v>
      </c>
      <c r="P2" s="60" t="s">
        <v>283</v>
      </c>
      <c r="Q2" s="54" t="s">
        <v>129</v>
      </c>
      <c r="R2" s="54" t="s">
        <v>129</v>
      </c>
      <c r="S2" s="54" t="s">
        <v>129</v>
      </c>
      <c r="T2" s="83" t="s">
        <v>307</v>
      </c>
      <c r="V2" s="54" t="s">
        <v>316</v>
      </c>
      <c r="W2" s="54" t="s">
        <v>317</v>
      </c>
      <c r="X2" s="54" t="s">
        <v>320</v>
      </c>
      <c r="Y2" s="54" t="s">
        <v>329</v>
      </c>
      <c r="Z2" s="54" t="s">
        <v>330</v>
      </c>
      <c r="AA2" s="54" t="s">
        <v>331</v>
      </c>
    </row>
    <row r="3" spans="1:31" s="54" customFormat="1">
      <c r="B3" s="59"/>
      <c r="C3" s="60"/>
      <c r="D3" s="60"/>
      <c r="E3" s="60"/>
      <c r="F3" s="60"/>
      <c r="G3" s="61" t="s">
        <v>226</v>
      </c>
      <c r="H3" s="54" t="s">
        <v>227</v>
      </c>
      <c r="I3" s="54" t="s">
        <v>228</v>
      </c>
      <c r="J3" s="54" t="s">
        <v>229</v>
      </c>
      <c r="K3" s="60"/>
      <c r="L3" s="54" t="s">
        <v>249</v>
      </c>
      <c r="M3" s="54" t="s">
        <v>288</v>
      </c>
      <c r="N3" s="54" t="s">
        <v>289</v>
      </c>
      <c r="O3" s="54" t="s">
        <v>286</v>
      </c>
      <c r="P3" s="60"/>
      <c r="Q3" s="54" t="s">
        <v>288</v>
      </c>
      <c r="R3" s="54" t="s">
        <v>289</v>
      </c>
      <c r="S3" s="54" t="s">
        <v>287</v>
      </c>
      <c r="T3" s="83"/>
    </row>
    <row r="4" spans="1:31" s="1" customFormat="1">
      <c r="A4" s="1">
        <v>1</v>
      </c>
      <c r="B4" s="56">
        <v>11</v>
      </c>
      <c r="C4" s="1" t="s">
        <v>157</v>
      </c>
      <c r="D4" s="1" t="s">
        <v>47</v>
      </c>
      <c r="E4" s="56" t="s">
        <v>48</v>
      </c>
      <c r="F4" s="51">
        <v>1992</v>
      </c>
      <c r="G4" s="52">
        <f t="shared" ref="G4:G35" ca="1" si="0">YEAR(TODAY())-F4</f>
        <v>25</v>
      </c>
      <c r="H4" s="55">
        <v>1.85</v>
      </c>
      <c r="I4" s="55">
        <v>79.099999999999994</v>
      </c>
      <c r="J4" s="55">
        <f t="shared" ref="J4:J35" si="1">I4/(H4^2)</f>
        <v>23.111760409057702</v>
      </c>
      <c r="K4" s="55" t="str">
        <f t="shared" ref="K4:K35" si="2">IF(J4&lt;19,"skinny",IF(J4&lt;25,"normal",IF(J4&lt;30,"overweight",IF(J4&lt;35,"obesity level I",IF(J4&lt;40,"obesity level II","obesity level III")))))</f>
        <v>normal</v>
      </c>
      <c r="L4" s="56">
        <v>63</v>
      </c>
      <c r="M4" s="56">
        <v>151</v>
      </c>
      <c r="N4" s="56">
        <v>151</v>
      </c>
      <c r="O4" s="56">
        <v>165</v>
      </c>
      <c r="P4" s="55">
        <f t="shared" ref="P4:P35" si="3">SUM(M4:O4)/3</f>
        <v>155.66666666666666</v>
      </c>
      <c r="Q4" s="56">
        <v>7</v>
      </c>
      <c r="R4" s="56">
        <v>2</v>
      </c>
      <c r="S4" s="56">
        <v>0</v>
      </c>
      <c r="T4" s="55">
        <f>SUM(Q4:S4)/3</f>
        <v>3</v>
      </c>
      <c r="U4" s="55"/>
      <c r="V4" s="1">
        <v>1</v>
      </c>
      <c r="W4" s="1">
        <f>V4</f>
        <v>1</v>
      </c>
      <c r="X4" s="1">
        <f>W4/M$43</f>
        <v>3.125E-2</v>
      </c>
      <c r="Y4" s="1">
        <f>STANDARDIZE(M4,M$43,M$44)</f>
        <v>0.70051508462104484</v>
      </c>
      <c r="Z4" s="1">
        <f>NORMSDIST(Y4)</f>
        <v>0.75819715597657078</v>
      </c>
      <c r="AA4" s="1">
        <f>ABS(Z4-X4)</f>
        <v>0.72694715597657078</v>
      </c>
    </row>
    <row r="5" spans="1:31" s="1" customFormat="1">
      <c r="A5" s="1">
        <v>4</v>
      </c>
      <c r="B5" s="56">
        <v>4</v>
      </c>
      <c r="C5" s="1" t="s">
        <v>142</v>
      </c>
      <c r="D5" s="1" t="s">
        <v>26</v>
      </c>
      <c r="E5" s="56" t="s">
        <v>10</v>
      </c>
      <c r="F5" s="51">
        <v>1988</v>
      </c>
      <c r="G5" s="52">
        <f t="shared" ca="1" si="0"/>
        <v>29</v>
      </c>
      <c r="H5" s="55">
        <v>1.83</v>
      </c>
      <c r="I5" s="55">
        <v>76.400000000000006</v>
      </c>
      <c r="J5" s="55">
        <f t="shared" si="1"/>
        <v>22.813461136492577</v>
      </c>
      <c r="K5" s="55" t="str">
        <f t="shared" si="2"/>
        <v>normal</v>
      </c>
      <c r="L5" s="56">
        <v>18</v>
      </c>
      <c r="M5" s="56">
        <v>154</v>
      </c>
      <c r="N5" s="56">
        <v>154</v>
      </c>
      <c r="O5" s="56">
        <v>156</v>
      </c>
      <c r="P5" s="55">
        <f t="shared" si="3"/>
        <v>154.66666666666666</v>
      </c>
      <c r="Q5" s="56">
        <v>13</v>
      </c>
      <c r="R5" s="56">
        <v>13</v>
      </c>
      <c r="S5" s="56">
        <v>5</v>
      </c>
      <c r="T5" s="55">
        <f t="shared" ref="T5:T35" si="4">SUM(Q5:S5)/3</f>
        <v>10.333333333333334</v>
      </c>
      <c r="U5" s="55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STANDARDIZE(M5,M$43,M$44)</f>
        <v>0.7181751287711553</v>
      </c>
      <c r="Z5" s="1">
        <f t="shared" ref="Z5:Z35" si="7">NORMSDIST(Y5)</f>
        <v>0.76367534439390505</v>
      </c>
      <c r="AA5" s="1">
        <f t="shared" ref="AA5:AA35" si="8">ABS(Z5-X5)</f>
        <v>0.70117534439390505</v>
      </c>
      <c r="AE5" s="57"/>
    </row>
    <row r="6" spans="1:31" s="1" customFormat="1">
      <c r="A6" s="1">
        <v>11</v>
      </c>
      <c r="B6" s="56">
        <v>32</v>
      </c>
      <c r="C6" s="1" t="s">
        <v>305</v>
      </c>
      <c r="D6" s="1" t="s">
        <v>306</v>
      </c>
      <c r="E6" s="56" t="s">
        <v>10</v>
      </c>
      <c r="F6" s="56">
        <v>1988</v>
      </c>
      <c r="G6" s="56">
        <f t="shared" ca="1" si="0"/>
        <v>29</v>
      </c>
      <c r="H6" s="56">
        <v>1.88</v>
      </c>
      <c r="I6" s="56">
        <v>80.5</v>
      </c>
      <c r="J6" s="55">
        <f t="shared" si="1"/>
        <v>22.776143051154371</v>
      </c>
      <c r="K6" s="56" t="str">
        <f t="shared" si="2"/>
        <v>normal</v>
      </c>
      <c r="L6" s="56">
        <v>20</v>
      </c>
      <c r="M6" s="56">
        <v>158</v>
      </c>
      <c r="N6" s="56">
        <v>163</v>
      </c>
      <c r="O6" s="56">
        <v>159</v>
      </c>
      <c r="P6" s="55">
        <f t="shared" si="3"/>
        <v>160</v>
      </c>
      <c r="Q6" s="56">
        <v>3</v>
      </c>
      <c r="R6" s="56">
        <v>5</v>
      </c>
      <c r="S6" s="56">
        <v>0</v>
      </c>
      <c r="T6" s="55">
        <f t="shared" si="4"/>
        <v>2.6666666666666665</v>
      </c>
      <c r="U6" s="55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0.74172185430463577</v>
      </c>
      <c r="Z6" s="1">
        <f t="shared" si="7"/>
        <v>0.77087206205407932</v>
      </c>
      <c r="AA6" s="1">
        <f t="shared" si="8"/>
        <v>0.67712206205407932</v>
      </c>
    </row>
    <row r="7" spans="1:31" s="1" customFormat="1">
      <c r="A7" s="1">
        <v>13</v>
      </c>
      <c r="B7" s="56">
        <v>3</v>
      </c>
      <c r="C7" s="1" t="s">
        <v>140</v>
      </c>
      <c r="D7" s="1" t="s">
        <v>23</v>
      </c>
      <c r="E7" s="56" t="s">
        <v>24</v>
      </c>
      <c r="F7" s="51">
        <v>1987</v>
      </c>
      <c r="G7" s="52">
        <f t="shared" ca="1" si="0"/>
        <v>30</v>
      </c>
      <c r="H7" s="55">
        <v>1.78</v>
      </c>
      <c r="I7" s="55">
        <v>74.099999999999994</v>
      </c>
      <c r="J7" s="55">
        <f t="shared" si="1"/>
        <v>23.387198586037115</v>
      </c>
      <c r="K7" s="55" t="str">
        <f t="shared" si="2"/>
        <v>normal</v>
      </c>
      <c r="L7" s="56">
        <v>29</v>
      </c>
      <c r="M7" s="56">
        <v>158</v>
      </c>
      <c r="N7" s="56">
        <v>160</v>
      </c>
      <c r="O7" s="56">
        <v>161</v>
      </c>
      <c r="P7" s="55">
        <f t="shared" si="3"/>
        <v>159.66666666666666</v>
      </c>
      <c r="Q7" s="56">
        <v>3</v>
      </c>
      <c r="R7" s="56">
        <v>3</v>
      </c>
      <c r="S7" s="56">
        <v>4</v>
      </c>
      <c r="T7" s="55">
        <f t="shared" si="4"/>
        <v>3.3333333333333335</v>
      </c>
      <c r="U7" s="55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0.74172185430463577</v>
      </c>
      <c r="Z7" s="1">
        <f t="shared" si="7"/>
        <v>0.77087206205407932</v>
      </c>
      <c r="AA7" s="1">
        <f t="shared" si="8"/>
        <v>0.64587206205407932</v>
      </c>
    </row>
    <row r="8" spans="1:31" s="1" customFormat="1">
      <c r="A8" s="1">
        <v>14</v>
      </c>
      <c r="B8" s="56">
        <v>24</v>
      </c>
      <c r="C8" s="1" t="s">
        <v>211</v>
      </c>
      <c r="D8" s="1" t="s">
        <v>115</v>
      </c>
      <c r="E8" s="56" t="s">
        <v>10</v>
      </c>
      <c r="F8" s="51">
        <v>1983</v>
      </c>
      <c r="G8" s="52">
        <f t="shared" ca="1" si="0"/>
        <v>34</v>
      </c>
      <c r="H8" s="55">
        <v>1.85</v>
      </c>
      <c r="I8" s="55">
        <v>87.3</v>
      </c>
      <c r="J8" s="55">
        <f t="shared" si="1"/>
        <v>25.507669831994153</v>
      </c>
      <c r="K8" s="55" t="str">
        <f t="shared" si="2"/>
        <v>overweight</v>
      </c>
      <c r="L8" s="56">
        <v>37</v>
      </c>
      <c r="M8" s="56">
        <v>158</v>
      </c>
      <c r="N8" s="56">
        <v>159</v>
      </c>
      <c r="O8" s="56">
        <v>157</v>
      </c>
      <c r="P8" s="55">
        <f t="shared" si="3"/>
        <v>158</v>
      </c>
      <c r="Q8" s="56">
        <v>8</v>
      </c>
      <c r="R8" s="56">
        <v>8</v>
      </c>
      <c r="S8" s="56">
        <v>10</v>
      </c>
      <c r="T8" s="55">
        <f t="shared" si="4"/>
        <v>8.6666666666666661</v>
      </c>
      <c r="U8" s="55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0.74172185430463577</v>
      </c>
      <c r="Z8" s="1">
        <f t="shared" si="7"/>
        <v>0.77087206205407932</v>
      </c>
      <c r="AA8" s="1">
        <f t="shared" si="8"/>
        <v>0.61462206205407932</v>
      </c>
    </row>
    <row r="9" spans="1:31" s="1" customFormat="1">
      <c r="A9" s="1">
        <v>17</v>
      </c>
      <c r="B9" s="56">
        <v>1</v>
      </c>
      <c r="C9" s="1" t="s">
        <v>130</v>
      </c>
      <c r="D9" s="1" t="s">
        <v>11</v>
      </c>
      <c r="E9" s="56" t="s">
        <v>12</v>
      </c>
      <c r="F9" s="51">
        <v>1986</v>
      </c>
      <c r="G9" s="51">
        <f t="shared" ca="1" si="0"/>
        <v>31</v>
      </c>
      <c r="H9" s="55">
        <v>1.8</v>
      </c>
      <c r="I9" s="55">
        <v>80</v>
      </c>
      <c r="J9" s="55">
        <f t="shared" si="1"/>
        <v>24.691358024691358</v>
      </c>
      <c r="K9" s="55" t="str">
        <f t="shared" si="2"/>
        <v>normal</v>
      </c>
      <c r="L9" s="56">
        <v>23</v>
      </c>
      <c r="M9" s="56">
        <v>162</v>
      </c>
      <c r="N9" s="56">
        <v>162</v>
      </c>
      <c r="O9" s="56">
        <v>165</v>
      </c>
      <c r="P9" s="55">
        <f t="shared" si="3"/>
        <v>163</v>
      </c>
      <c r="Q9" s="56">
        <v>13</v>
      </c>
      <c r="R9" s="56">
        <v>6</v>
      </c>
      <c r="S9" s="56">
        <v>6</v>
      </c>
      <c r="T9" s="55">
        <f t="shared" si="4"/>
        <v>8.3333333333333339</v>
      </c>
      <c r="U9" s="55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0.76526857983811625</v>
      </c>
      <c r="Z9" s="1">
        <f t="shared" si="7"/>
        <v>0.77794418512368191</v>
      </c>
      <c r="AA9" s="1">
        <f t="shared" si="8"/>
        <v>0.59044418512368191</v>
      </c>
      <c r="AD9" s="92"/>
      <c r="AE9" s="92"/>
    </row>
    <row r="10" spans="1:31" s="1" customFormat="1">
      <c r="A10" s="1">
        <v>22</v>
      </c>
      <c r="B10" s="56">
        <v>19</v>
      </c>
      <c r="C10" s="1" t="s">
        <v>196</v>
      </c>
      <c r="D10" s="1" t="s">
        <v>97</v>
      </c>
      <c r="E10" s="56" t="s">
        <v>2</v>
      </c>
      <c r="F10" s="51">
        <v>1986</v>
      </c>
      <c r="G10" s="52">
        <f t="shared" ca="1" si="0"/>
        <v>31</v>
      </c>
      <c r="H10" s="55">
        <v>1.85</v>
      </c>
      <c r="I10" s="55">
        <v>75</v>
      </c>
      <c r="J10" s="55">
        <f t="shared" si="1"/>
        <v>21.913805697589478</v>
      </c>
      <c r="K10" s="55" t="str">
        <f t="shared" si="2"/>
        <v>normal</v>
      </c>
      <c r="L10" s="56">
        <v>25</v>
      </c>
      <c r="M10" s="56">
        <v>163</v>
      </c>
      <c r="N10" s="56">
        <v>164</v>
      </c>
      <c r="O10" s="56">
        <v>163</v>
      </c>
      <c r="P10" s="55">
        <f t="shared" si="3"/>
        <v>163.33333333333334</v>
      </c>
      <c r="Q10" s="56">
        <v>6</v>
      </c>
      <c r="R10" s="56">
        <v>6</v>
      </c>
      <c r="S10" s="56">
        <v>2</v>
      </c>
      <c r="T10" s="55">
        <f t="shared" si="4"/>
        <v>4.666666666666667</v>
      </c>
      <c r="U10" s="55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0.77115526122148637</v>
      </c>
      <c r="Z10" s="1">
        <f t="shared" si="7"/>
        <v>0.77969254564543689</v>
      </c>
      <c r="AA10" s="1">
        <f t="shared" si="8"/>
        <v>0.56094254564543689</v>
      </c>
    </row>
    <row r="11" spans="1:31" s="1" customFormat="1">
      <c r="A11" s="1">
        <v>24</v>
      </c>
      <c r="B11" s="56">
        <v>25</v>
      </c>
      <c r="C11" s="1" t="s">
        <v>212</v>
      </c>
      <c r="D11" s="1" t="s">
        <v>116</v>
      </c>
      <c r="E11" s="56" t="s">
        <v>33</v>
      </c>
      <c r="F11" s="51">
        <v>1985</v>
      </c>
      <c r="G11" s="52">
        <f t="shared" ca="1" si="0"/>
        <v>32</v>
      </c>
      <c r="H11" s="55">
        <v>1.88</v>
      </c>
      <c r="I11" s="55">
        <v>83.2</v>
      </c>
      <c r="J11" s="55">
        <f t="shared" si="1"/>
        <v>23.540063377093709</v>
      </c>
      <c r="K11" s="55" t="str">
        <f t="shared" si="2"/>
        <v>normal</v>
      </c>
      <c r="L11" s="56">
        <v>65</v>
      </c>
      <c r="M11" s="56">
        <v>163</v>
      </c>
      <c r="N11" s="56">
        <v>166</v>
      </c>
      <c r="O11" s="56">
        <v>167</v>
      </c>
      <c r="P11" s="55">
        <f t="shared" si="3"/>
        <v>165.33333333333334</v>
      </c>
      <c r="Q11" s="56">
        <v>25</v>
      </c>
      <c r="R11" s="56">
        <v>25</v>
      </c>
      <c r="S11" s="56">
        <v>5</v>
      </c>
      <c r="T11" s="55">
        <f t="shared" si="4"/>
        <v>18.333333333333332</v>
      </c>
      <c r="U11" s="55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0.77115526122148637</v>
      </c>
      <c r="Z11" s="1">
        <f t="shared" si="7"/>
        <v>0.77969254564543689</v>
      </c>
      <c r="AA11" s="1">
        <f t="shared" si="8"/>
        <v>0.52969254564543689</v>
      </c>
    </row>
    <row r="12" spans="1:31" s="1" customFormat="1">
      <c r="A12" s="1">
        <v>28</v>
      </c>
      <c r="B12" s="56">
        <v>23</v>
      </c>
      <c r="C12" s="1" t="s">
        <v>207</v>
      </c>
      <c r="D12" s="1" t="s">
        <v>111</v>
      </c>
      <c r="E12" s="56" t="s">
        <v>2</v>
      </c>
      <c r="F12" s="51">
        <v>1986</v>
      </c>
      <c r="G12" s="52">
        <f t="shared" ca="1" si="0"/>
        <v>31</v>
      </c>
      <c r="H12" s="55">
        <v>1.93</v>
      </c>
      <c r="I12" s="55">
        <v>80.5</v>
      </c>
      <c r="J12" s="55">
        <f t="shared" si="1"/>
        <v>21.611318424655696</v>
      </c>
      <c r="K12" s="55" t="str">
        <f t="shared" si="2"/>
        <v>normal</v>
      </c>
      <c r="L12" s="56">
        <v>16</v>
      </c>
      <c r="M12" s="56">
        <v>164</v>
      </c>
      <c r="N12" s="56">
        <v>172</v>
      </c>
      <c r="O12" s="56">
        <v>173</v>
      </c>
      <c r="P12" s="55">
        <f t="shared" si="3"/>
        <v>169.66666666666666</v>
      </c>
      <c r="Q12" s="56">
        <v>4</v>
      </c>
      <c r="R12" s="56">
        <v>4</v>
      </c>
      <c r="S12" s="56">
        <v>3</v>
      </c>
      <c r="T12" s="55">
        <f t="shared" si="4"/>
        <v>3.6666666666666665</v>
      </c>
      <c r="U12" s="55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0.77704194260485648</v>
      </c>
      <c r="Z12" s="1">
        <f t="shared" si="7"/>
        <v>0.78143298741559986</v>
      </c>
      <c r="AA12" s="1">
        <f t="shared" si="8"/>
        <v>0.50018298741559986</v>
      </c>
    </row>
    <row r="13" spans="1:31" s="1" customFormat="1">
      <c r="A13" s="1">
        <v>29</v>
      </c>
      <c r="B13" s="56">
        <v>16</v>
      </c>
      <c r="C13" s="1" t="s">
        <v>177</v>
      </c>
      <c r="D13" s="1" t="s">
        <v>73</v>
      </c>
      <c r="E13" s="56" t="s">
        <v>33</v>
      </c>
      <c r="F13" s="51">
        <v>1992</v>
      </c>
      <c r="G13" s="52">
        <f t="shared" ca="1" si="0"/>
        <v>25</v>
      </c>
      <c r="H13" s="55">
        <v>1.7</v>
      </c>
      <c r="I13" s="55">
        <v>64.099999999999994</v>
      </c>
      <c r="J13" s="55">
        <f t="shared" si="1"/>
        <v>22.179930795847753</v>
      </c>
      <c r="K13" s="55" t="str">
        <f t="shared" si="2"/>
        <v>normal</v>
      </c>
      <c r="L13" s="56">
        <v>41</v>
      </c>
      <c r="M13" s="56">
        <v>164</v>
      </c>
      <c r="N13" s="56">
        <v>160</v>
      </c>
      <c r="O13" s="56">
        <v>156</v>
      </c>
      <c r="P13" s="55">
        <f t="shared" si="3"/>
        <v>160</v>
      </c>
      <c r="Q13" s="56">
        <v>8</v>
      </c>
      <c r="R13" s="56">
        <v>11</v>
      </c>
      <c r="S13" s="56">
        <v>8</v>
      </c>
      <c r="T13" s="55">
        <f t="shared" si="4"/>
        <v>9</v>
      </c>
      <c r="U13" s="55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0.77704194260485648</v>
      </c>
      <c r="Z13" s="1">
        <f t="shared" si="7"/>
        <v>0.78143298741559986</v>
      </c>
      <c r="AA13" s="1">
        <f t="shared" si="8"/>
        <v>0.46893298741559986</v>
      </c>
    </row>
    <row r="14" spans="1:31" s="1" customFormat="1">
      <c r="A14" s="1">
        <v>30</v>
      </c>
      <c r="B14" s="56">
        <v>7</v>
      </c>
      <c r="C14" s="1" t="s">
        <v>150</v>
      </c>
      <c r="D14" s="1" t="s">
        <v>39</v>
      </c>
      <c r="E14" s="56" t="s">
        <v>40</v>
      </c>
      <c r="F14" s="51">
        <v>1990</v>
      </c>
      <c r="G14" s="52">
        <f t="shared" ca="1" si="0"/>
        <v>27</v>
      </c>
      <c r="H14" s="55">
        <v>1.8</v>
      </c>
      <c r="I14" s="55">
        <v>68.2</v>
      </c>
      <c r="J14" s="55">
        <f t="shared" si="1"/>
        <v>21.049382716049383</v>
      </c>
      <c r="K14" s="55" t="str">
        <f t="shared" si="2"/>
        <v>normal</v>
      </c>
      <c r="L14" s="56">
        <v>12</v>
      </c>
      <c r="M14" s="56">
        <v>165</v>
      </c>
      <c r="N14" s="56">
        <v>165</v>
      </c>
      <c r="O14" s="56">
        <v>159</v>
      </c>
      <c r="P14" s="55">
        <f t="shared" si="3"/>
        <v>163</v>
      </c>
      <c r="Q14" s="56">
        <v>2</v>
      </c>
      <c r="R14" s="56">
        <v>2</v>
      </c>
      <c r="S14" s="56">
        <v>1</v>
      </c>
      <c r="T14" s="55">
        <f t="shared" si="4"/>
        <v>1.6666666666666667</v>
      </c>
      <c r="U14" s="55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0.7829286239882266</v>
      </c>
      <c r="Z14" s="1">
        <f t="shared" si="7"/>
        <v>0.78316548626294968</v>
      </c>
      <c r="AA14" s="1">
        <f t="shared" si="8"/>
        <v>0.43941548626294968</v>
      </c>
    </row>
    <row r="15" spans="1:31" s="1" customFormat="1">
      <c r="A15" s="1">
        <v>34</v>
      </c>
      <c r="B15" s="56">
        <v>26</v>
      </c>
      <c r="C15" s="1" t="s">
        <v>216</v>
      </c>
      <c r="D15" s="1" t="s">
        <v>11</v>
      </c>
      <c r="E15" s="56" t="s">
        <v>10</v>
      </c>
      <c r="F15" s="51">
        <v>1991</v>
      </c>
      <c r="G15" s="52">
        <f t="shared" ca="1" si="0"/>
        <v>26</v>
      </c>
      <c r="H15" s="55">
        <v>1.88</v>
      </c>
      <c r="I15" s="55">
        <v>78.2</v>
      </c>
      <c r="J15" s="55">
        <f t="shared" si="1"/>
        <v>22.125396106835673</v>
      </c>
      <c r="K15" s="55" t="str">
        <f t="shared" si="2"/>
        <v>normal</v>
      </c>
      <c r="L15" s="56">
        <v>21</v>
      </c>
      <c r="M15" s="56">
        <v>165</v>
      </c>
      <c r="N15" s="56">
        <v>163</v>
      </c>
      <c r="O15" s="56">
        <v>163</v>
      </c>
      <c r="P15" s="55">
        <f t="shared" si="3"/>
        <v>163.66666666666666</v>
      </c>
      <c r="Q15" s="56">
        <v>2</v>
      </c>
      <c r="R15" s="56">
        <v>16</v>
      </c>
      <c r="S15" s="56">
        <v>6</v>
      </c>
      <c r="T15" s="55">
        <f t="shared" si="4"/>
        <v>8</v>
      </c>
      <c r="U15" s="55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0.7829286239882266</v>
      </c>
      <c r="Z15" s="1">
        <f t="shared" si="7"/>
        <v>0.78316548626294968</v>
      </c>
      <c r="AA15" s="1">
        <f t="shared" si="8"/>
        <v>0.40816548626294968</v>
      </c>
    </row>
    <row r="16" spans="1:31" s="1" customFormat="1">
      <c r="A16" s="1">
        <v>36</v>
      </c>
      <c r="B16" s="56">
        <v>12</v>
      </c>
      <c r="C16" s="1" t="s">
        <v>161</v>
      </c>
      <c r="D16" s="1" t="s">
        <v>52</v>
      </c>
      <c r="E16" s="56" t="s">
        <v>53</v>
      </c>
      <c r="F16" s="51">
        <v>1985</v>
      </c>
      <c r="G16" s="52">
        <f t="shared" ca="1" si="0"/>
        <v>32</v>
      </c>
      <c r="H16" s="55">
        <v>1.83</v>
      </c>
      <c r="I16" s="55">
        <v>81.400000000000006</v>
      </c>
      <c r="J16" s="55">
        <f t="shared" si="1"/>
        <v>24.306488697781358</v>
      </c>
      <c r="K16" s="55" t="str">
        <f t="shared" si="2"/>
        <v>normal</v>
      </c>
      <c r="L16" s="56">
        <v>3</v>
      </c>
      <c r="M16" s="56">
        <v>165</v>
      </c>
      <c r="N16" s="56">
        <v>176</v>
      </c>
      <c r="O16" s="56">
        <v>168</v>
      </c>
      <c r="P16" s="55">
        <f t="shared" si="3"/>
        <v>169.66666666666666</v>
      </c>
      <c r="Q16" s="56">
        <v>5</v>
      </c>
      <c r="R16" s="56">
        <v>2</v>
      </c>
      <c r="S16" s="56">
        <v>7</v>
      </c>
      <c r="T16" s="55">
        <f t="shared" si="4"/>
        <v>4.666666666666667</v>
      </c>
      <c r="U16" s="55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0.7829286239882266</v>
      </c>
      <c r="Z16" s="1">
        <f t="shared" si="7"/>
        <v>0.78316548626294968</v>
      </c>
      <c r="AA16" s="1">
        <f t="shared" si="8"/>
        <v>0.37691548626294968</v>
      </c>
    </row>
    <row r="17" spans="1:27" s="1" customFormat="1">
      <c r="A17" s="1">
        <v>43</v>
      </c>
      <c r="B17" s="56">
        <v>15</v>
      </c>
      <c r="C17" s="1" t="s">
        <v>246</v>
      </c>
      <c r="D17" s="1" t="s">
        <v>247</v>
      </c>
      <c r="E17" s="56" t="s">
        <v>65</v>
      </c>
      <c r="F17" s="51">
        <v>1987</v>
      </c>
      <c r="G17" s="52">
        <f t="shared" ca="1" si="0"/>
        <v>30</v>
      </c>
      <c r="H17" s="55">
        <v>1.91</v>
      </c>
      <c r="I17" s="55">
        <v>84.1</v>
      </c>
      <c r="J17" s="55">
        <f t="shared" si="1"/>
        <v>23.053096132233215</v>
      </c>
      <c r="K17" s="55" t="str">
        <f t="shared" si="2"/>
        <v>normal</v>
      </c>
      <c r="L17" s="56">
        <v>1</v>
      </c>
      <c r="M17" s="56">
        <v>166</v>
      </c>
      <c r="N17" s="56">
        <v>162</v>
      </c>
      <c r="O17" s="56">
        <v>160</v>
      </c>
      <c r="P17" s="55">
        <f t="shared" si="3"/>
        <v>162.66666666666666</v>
      </c>
      <c r="Q17" s="56">
        <v>6</v>
      </c>
      <c r="R17" s="56">
        <v>3</v>
      </c>
      <c r="S17" s="56">
        <v>7</v>
      </c>
      <c r="T17" s="55">
        <f t="shared" si="4"/>
        <v>5.333333333333333</v>
      </c>
      <c r="U17" s="55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0.78881530537159672</v>
      </c>
      <c r="Z17" s="1">
        <f t="shared" si="7"/>
        <v>0.78489001867580166</v>
      </c>
      <c r="AA17" s="1">
        <f t="shared" si="8"/>
        <v>0.34739001867580166</v>
      </c>
    </row>
    <row r="18" spans="1:27" s="1" customFormat="1">
      <c r="A18" s="1">
        <v>45</v>
      </c>
      <c r="B18" s="56">
        <v>20</v>
      </c>
      <c r="C18" s="1" t="s">
        <v>201</v>
      </c>
      <c r="D18" s="1" t="s">
        <v>104</v>
      </c>
      <c r="E18" s="56" t="s">
        <v>4</v>
      </c>
      <c r="F18" s="51">
        <v>1989</v>
      </c>
      <c r="G18" s="52">
        <f t="shared" ca="1" si="0"/>
        <v>28</v>
      </c>
      <c r="H18" s="55">
        <v>1.78</v>
      </c>
      <c r="I18" s="55">
        <v>75</v>
      </c>
      <c r="J18" s="55">
        <f t="shared" si="1"/>
        <v>23.671253629592222</v>
      </c>
      <c r="K18" s="55" t="str">
        <f t="shared" si="2"/>
        <v>normal</v>
      </c>
      <c r="L18" s="56">
        <v>9</v>
      </c>
      <c r="M18" s="56">
        <v>166</v>
      </c>
      <c r="N18" s="56">
        <v>164</v>
      </c>
      <c r="O18" s="56">
        <v>163</v>
      </c>
      <c r="P18" s="55">
        <f t="shared" si="3"/>
        <v>164.33333333333334</v>
      </c>
      <c r="Q18" s="56">
        <v>2</v>
      </c>
      <c r="R18" s="56">
        <v>9</v>
      </c>
      <c r="S18" s="56">
        <v>5</v>
      </c>
      <c r="T18" s="55">
        <f t="shared" si="4"/>
        <v>5.333333333333333</v>
      </c>
      <c r="U18" s="55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0.78881530537159672</v>
      </c>
      <c r="Z18" s="1">
        <f t="shared" si="7"/>
        <v>0.78489001867580166</v>
      </c>
      <c r="AA18" s="1">
        <f t="shared" si="8"/>
        <v>0.31614001867580166</v>
      </c>
    </row>
    <row r="19" spans="1:27" s="1" customFormat="1">
      <c r="A19" s="1">
        <v>51</v>
      </c>
      <c r="B19" s="56">
        <v>31</v>
      </c>
      <c r="C19" s="1" t="s">
        <v>301</v>
      </c>
      <c r="D19" s="1" t="s">
        <v>302</v>
      </c>
      <c r="E19" s="56" t="s">
        <v>7</v>
      </c>
      <c r="F19" s="56">
        <v>1989</v>
      </c>
      <c r="G19" s="56">
        <f t="shared" ca="1" si="0"/>
        <v>28</v>
      </c>
      <c r="H19" s="55">
        <v>1.88</v>
      </c>
      <c r="I19" s="56">
        <v>86.4</v>
      </c>
      <c r="J19" s="55">
        <f t="shared" si="1"/>
        <v>24.445450430058852</v>
      </c>
      <c r="K19" s="56" t="str">
        <f t="shared" si="2"/>
        <v>normal</v>
      </c>
      <c r="L19" s="56">
        <v>26</v>
      </c>
      <c r="M19" s="56">
        <v>168</v>
      </c>
      <c r="N19" s="56">
        <v>174</v>
      </c>
      <c r="O19" s="56">
        <v>169</v>
      </c>
      <c r="P19" s="55">
        <f t="shared" si="3"/>
        <v>170.33333333333334</v>
      </c>
      <c r="Q19" s="56">
        <v>2</v>
      </c>
      <c r="R19" s="56">
        <v>2</v>
      </c>
      <c r="S19" s="56">
        <v>4</v>
      </c>
      <c r="T19" s="55">
        <f t="shared" si="4"/>
        <v>2.6666666666666665</v>
      </c>
      <c r="U19" s="55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0.80058866813833707</v>
      </c>
      <c r="Z19" s="1">
        <f t="shared" si="7"/>
        <v>0.78831509344537043</v>
      </c>
      <c r="AA19" s="1">
        <f t="shared" si="8"/>
        <v>0.28831509344537043</v>
      </c>
    </row>
    <row r="20" spans="1:27" s="1" customFormat="1">
      <c r="A20" s="1">
        <v>54</v>
      </c>
      <c r="B20" s="56">
        <v>21</v>
      </c>
      <c r="C20" s="1" t="s">
        <v>202</v>
      </c>
      <c r="D20" s="1" t="s">
        <v>105</v>
      </c>
      <c r="E20" s="56" t="s">
        <v>65</v>
      </c>
      <c r="F20" s="51">
        <v>1995</v>
      </c>
      <c r="G20" s="52">
        <f t="shared" ca="1" si="0"/>
        <v>22</v>
      </c>
      <c r="H20" s="55">
        <v>1.88</v>
      </c>
      <c r="I20" s="55">
        <v>83.6</v>
      </c>
      <c r="J20" s="55">
        <f t="shared" si="1"/>
        <v>23.65323675871435</v>
      </c>
      <c r="K20" s="55" t="str">
        <f t="shared" si="2"/>
        <v>normal</v>
      </c>
      <c r="L20" s="56">
        <v>49</v>
      </c>
      <c r="M20" s="56">
        <v>169</v>
      </c>
      <c r="N20" s="56">
        <v>169</v>
      </c>
      <c r="O20" s="56">
        <v>171</v>
      </c>
      <c r="P20" s="55">
        <f t="shared" si="3"/>
        <v>169.66666666666666</v>
      </c>
      <c r="Q20" s="56">
        <v>13</v>
      </c>
      <c r="R20" s="56">
        <v>21</v>
      </c>
      <c r="S20" s="56">
        <v>24</v>
      </c>
      <c r="T20" s="55">
        <f t="shared" si="4"/>
        <v>19.333333333333332</v>
      </c>
      <c r="U20" s="55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0.80647534952170719</v>
      </c>
      <c r="Z20" s="1">
        <f t="shared" si="7"/>
        <v>0.7900155920707137</v>
      </c>
      <c r="AA20" s="1">
        <f t="shared" si="8"/>
        <v>0.2587655920707137</v>
      </c>
    </row>
    <row r="21" spans="1:27" s="1" customFormat="1">
      <c r="A21" s="1">
        <v>68</v>
      </c>
      <c r="B21" s="56">
        <v>5</v>
      </c>
      <c r="C21" s="1" t="s">
        <v>143</v>
      </c>
      <c r="D21" s="1" t="s">
        <v>27</v>
      </c>
      <c r="E21" s="56" t="s">
        <v>28</v>
      </c>
      <c r="F21" s="51">
        <v>1993</v>
      </c>
      <c r="G21" s="52">
        <f t="shared" ca="1" si="0"/>
        <v>24</v>
      </c>
      <c r="H21" s="55">
        <v>1.85</v>
      </c>
      <c r="I21" s="55">
        <v>81.8</v>
      </c>
      <c r="J21" s="55">
        <f t="shared" si="1"/>
        <v>23.900657414170926</v>
      </c>
      <c r="K21" s="55" t="str">
        <f t="shared" si="2"/>
        <v>normal</v>
      </c>
      <c r="L21" s="56">
        <v>7</v>
      </c>
      <c r="M21" s="56">
        <v>171</v>
      </c>
      <c r="N21" s="56">
        <v>171</v>
      </c>
      <c r="O21" s="56">
        <v>170</v>
      </c>
      <c r="P21" s="55">
        <f t="shared" si="3"/>
        <v>170.66666666666666</v>
      </c>
      <c r="Q21" s="56">
        <v>8</v>
      </c>
      <c r="R21" s="56">
        <v>4</v>
      </c>
      <c r="S21" s="56">
        <v>14</v>
      </c>
      <c r="T21" s="55">
        <f t="shared" si="4"/>
        <v>8.6666666666666661</v>
      </c>
      <c r="U21" s="55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0.81824871228844742</v>
      </c>
      <c r="Z21" s="1">
        <f t="shared" si="7"/>
        <v>0.79339240740034445</v>
      </c>
      <c r="AA21" s="1">
        <f t="shared" si="8"/>
        <v>0.23089240740034445</v>
      </c>
    </row>
    <row r="22" spans="1:27" s="1" customFormat="1">
      <c r="A22" s="1">
        <v>70</v>
      </c>
      <c r="B22" s="56">
        <v>18</v>
      </c>
      <c r="C22" s="1" t="s">
        <v>194</v>
      </c>
      <c r="D22" s="1" t="s">
        <v>94</v>
      </c>
      <c r="E22" s="56" t="s">
        <v>95</v>
      </c>
      <c r="F22" s="51">
        <v>1991</v>
      </c>
      <c r="G22" s="52">
        <f t="shared" ca="1" si="0"/>
        <v>26</v>
      </c>
      <c r="H22" s="55">
        <v>1.91</v>
      </c>
      <c r="I22" s="55">
        <v>80</v>
      </c>
      <c r="J22" s="55">
        <f t="shared" si="1"/>
        <v>21.929223431375238</v>
      </c>
      <c r="K22" s="55" t="str">
        <f t="shared" si="2"/>
        <v>normal</v>
      </c>
      <c r="L22" s="56">
        <v>13</v>
      </c>
      <c r="M22" s="56">
        <v>173</v>
      </c>
      <c r="N22" s="56">
        <v>182</v>
      </c>
      <c r="O22" s="56">
        <v>176</v>
      </c>
      <c r="P22" s="55">
        <f t="shared" si="3"/>
        <v>177</v>
      </c>
      <c r="Q22" s="56">
        <v>7</v>
      </c>
      <c r="R22" s="56">
        <v>5</v>
      </c>
      <c r="S22" s="56">
        <v>2</v>
      </c>
      <c r="T22" s="55">
        <f t="shared" si="4"/>
        <v>4.666666666666667</v>
      </c>
      <c r="U22" s="55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0.83002207505518766</v>
      </c>
      <c r="Z22" s="1">
        <f t="shared" si="7"/>
        <v>0.79673684861105398</v>
      </c>
      <c r="AA22" s="1">
        <f t="shared" si="8"/>
        <v>0.20298684861105398</v>
      </c>
    </row>
    <row r="23" spans="1:27" s="1" customFormat="1">
      <c r="A23" s="1">
        <v>75</v>
      </c>
      <c r="B23" s="56">
        <v>9</v>
      </c>
      <c r="C23" s="1" t="s">
        <v>156</v>
      </c>
      <c r="D23" s="1" t="s">
        <v>45</v>
      </c>
      <c r="E23" s="56" t="s">
        <v>10</v>
      </c>
      <c r="F23" s="51">
        <v>1986</v>
      </c>
      <c r="G23" s="52">
        <f t="shared" ca="1" si="0"/>
        <v>31</v>
      </c>
      <c r="H23" s="55">
        <v>1.85</v>
      </c>
      <c r="I23" s="55">
        <v>85.5</v>
      </c>
      <c r="J23" s="55">
        <f t="shared" si="1"/>
        <v>24.981738495252007</v>
      </c>
      <c r="K23" s="55" t="str">
        <f t="shared" si="2"/>
        <v>normal</v>
      </c>
      <c r="L23" s="56">
        <v>4</v>
      </c>
      <c r="M23" s="56">
        <v>173</v>
      </c>
      <c r="N23" s="56">
        <v>173</v>
      </c>
      <c r="O23" s="56">
        <v>173</v>
      </c>
      <c r="P23" s="55">
        <f t="shared" si="3"/>
        <v>173</v>
      </c>
      <c r="Q23" s="56">
        <v>3</v>
      </c>
      <c r="R23" s="56">
        <v>5</v>
      </c>
      <c r="S23" s="56">
        <v>7</v>
      </c>
      <c r="T23" s="55">
        <f t="shared" si="4"/>
        <v>5</v>
      </c>
      <c r="U23" s="55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0.83002207505518766</v>
      </c>
      <c r="Z23" s="1">
        <f t="shared" si="7"/>
        <v>0.79673684861105398</v>
      </c>
      <c r="AA23" s="1">
        <f t="shared" si="8"/>
        <v>0.17173684861105398</v>
      </c>
    </row>
    <row r="24" spans="1:27" s="1" customFormat="1">
      <c r="A24" s="1">
        <v>76</v>
      </c>
      <c r="B24" s="56">
        <v>22</v>
      </c>
      <c r="C24" s="1" t="s">
        <v>206</v>
      </c>
      <c r="D24" s="1" t="s">
        <v>110</v>
      </c>
      <c r="E24" s="56" t="s">
        <v>2</v>
      </c>
      <c r="F24" s="51">
        <v>1994</v>
      </c>
      <c r="G24" s="52">
        <f t="shared" ca="1" si="0"/>
        <v>23</v>
      </c>
      <c r="H24" s="55">
        <v>1.85</v>
      </c>
      <c r="I24" s="55">
        <v>81.400000000000006</v>
      </c>
      <c r="J24" s="55">
        <f t="shared" si="1"/>
        <v>23.783783783783782</v>
      </c>
      <c r="K24" s="55" t="str">
        <f t="shared" si="2"/>
        <v>normal</v>
      </c>
      <c r="L24" s="56">
        <v>17</v>
      </c>
      <c r="M24" s="56">
        <v>174</v>
      </c>
      <c r="N24" s="56">
        <v>176</v>
      </c>
      <c r="O24" s="56">
        <v>176</v>
      </c>
      <c r="P24" s="55">
        <f t="shared" si="3"/>
        <v>175.33333333333334</v>
      </c>
      <c r="Q24" s="56">
        <v>3</v>
      </c>
      <c r="R24" s="56">
        <v>1</v>
      </c>
      <c r="S24" s="56">
        <v>4</v>
      </c>
      <c r="T24" s="55">
        <f t="shared" si="4"/>
        <v>2.6666666666666665</v>
      </c>
      <c r="U24" s="55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0.83590875643855778</v>
      </c>
      <c r="Z24" s="1">
        <f t="shared" si="7"/>
        <v>0.79839688203873171</v>
      </c>
      <c r="AA24" s="1">
        <f t="shared" si="8"/>
        <v>0.14214688203873171</v>
      </c>
    </row>
    <row r="25" spans="1:27" s="1" customFormat="1">
      <c r="A25" s="1">
        <v>80</v>
      </c>
      <c r="B25" s="56">
        <v>14</v>
      </c>
      <c r="C25" s="1" t="s">
        <v>170</v>
      </c>
      <c r="D25" s="1" t="s">
        <v>62</v>
      </c>
      <c r="E25" s="56" t="s">
        <v>63</v>
      </c>
      <c r="F25" s="51">
        <v>1996</v>
      </c>
      <c r="G25" s="52">
        <f t="shared" ca="1" si="0"/>
        <v>21</v>
      </c>
      <c r="H25" s="55">
        <v>1.85</v>
      </c>
      <c r="I25" s="55">
        <v>83.2</v>
      </c>
      <c r="J25" s="55">
        <f t="shared" si="1"/>
        <v>24.309715120525929</v>
      </c>
      <c r="K25" s="55" t="str">
        <f t="shared" si="2"/>
        <v>normal</v>
      </c>
      <c r="L25" s="56">
        <v>67</v>
      </c>
      <c r="M25" s="56">
        <v>175</v>
      </c>
      <c r="N25" s="56">
        <v>164</v>
      </c>
      <c r="O25" s="56">
        <v>172</v>
      </c>
      <c r="P25" s="55">
        <f t="shared" si="3"/>
        <v>170.33333333333334</v>
      </c>
      <c r="Q25" s="56">
        <v>17</v>
      </c>
      <c r="R25" s="56">
        <v>5</v>
      </c>
      <c r="S25" s="56">
        <v>6</v>
      </c>
      <c r="T25" s="55">
        <f t="shared" si="4"/>
        <v>9.3333333333333339</v>
      </c>
      <c r="U25" s="55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0.84179543782192789</v>
      </c>
      <c r="Z25" s="1">
        <f t="shared" si="7"/>
        <v>0.80004876698080207</v>
      </c>
      <c r="AA25" s="1">
        <f t="shared" si="8"/>
        <v>0.11254876698080207</v>
      </c>
    </row>
    <row r="26" spans="1:27" s="1" customFormat="1">
      <c r="A26" s="1">
        <v>81</v>
      </c>
      <c r="B26" s="56">
        <v>13</v>
      </c>
      <c r="C26" s="1" t="s">
        <v>163</v>
      </c>
      <c r="D26" s="1" t="s">
        <v>126</v>
      </c>
      <c r="E26" s="56" t="s">
        <v>6</v>
      </c>
      <c r="F26" s="51">
        <v>1987</v>
      </c>
      <c r="G26" s="52">
        <f t="shared" ca="1" si="0"/>
        <v>30</v>
      </c>
      <c r="H26" s="55">
        <v>1.88</v>
      </c>
      <c r="I26" s="55">
        <v>77.3</v>
      </c>
      <c r="J26" s="55">
        <f t="shared" si="1"/>
        <v>21.870755998189228</v>
      </c>
      <c r="K26" s="55" t="str">
        <f t="shared" si="2"/>
        <v>normal</v>
      </c>
      <c r="L26" s="56">
        <v>2</v>
      </c>
      <c r="M26" s="56">
        <v>176</v>
      </c>
      <c r="N26" s="56">
        <v>172</v>
      </c>
      <c r="O26" s="56">
        <v>177</v>
      </c>
      <c r="P26" s="55">
        <f t="shared" si="3"/>
        <v>175</v>
      </c>
      <c r="Q26" s="56">
        <v>2</v>
      </c>
      <c r="R26" s="56">
        <v>6</v>
      </c>
      <c r="S26" s="56">
        <v>4</v>
      </c>
      <c r="T26" s="55">
        <f t="shared" si="4"/>
        <v>4</v>
      </c>
      <c r="U26" s="55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0.84768211920529801</v>
      </c>
      <c r="Z26" s="1">
        <f t="shared" si="7"/>
        <v>0.80169248647448166</v>
      </c>
      <c r="AA26" s="1">
        <f t="shared" si="8"/>
        <v>8.2942486474481658E-2</v>
      </c>
    </row>
    <row r="27" spans="1:27" s="1" customFormat="1">
      <c r="A27" s="1">
        <v>85</v>
      </c>
      <c r="B27" s="56">
        <v>30</v>
      </c>
      <c r="C27" s="1" t="s">
        <v>297</v>
      </c>
      <c r="D27" s="1" t="s">
        <v>298</v>
      </c>
      <c r="E27" s="56" t="s">
        <v>10</v>
      </c>
      <c r="F27" s="56">
        <v>1981</v>
      </c>
      <c r="G27" s="56">
        <f t="shared" ca="1" si="0"/>
        <v>36</v>
      </c>
      <c r="H27" s="56">
        <v>1.88</v>
      </c>
      <c r="I27" s="55">
        <v>85</v>
      </c>
      <c r="J27" s="55">
        <f t="shared" si="1"/>
        <v>24.049343594386603</v>
      </c>
      <c r="K27" s="56" t="str">
        <f t="shared" si="2"/>
        <v>normal</v>
      </c>
      <c r="L27" s="56">
        <v>36</v>
      </c>
      <c r="M27" s="56">
        <v>176</v>
      </c>
      <c r="N27" s="56">
        <v>176</v>
      </c>
      <c r="O27" s="56">
        <v>176</v>
      </c>
      <c r="P27" s="55">
        <f t="shared" si="3"/>
        <v>176</v>
      </c>
      <c r="Q27" s="56">
        <v>0</v>
      </c>
      <c r="R27" s="56">
        <v>5</v>
      </c>
      <c r="S27" s="56">
        <v>2</v>
      </c>
      <c r="T27" s="55">
        <f t="shared" si="4"/>
        <v>2.3333333333333335</v>
      </c>
      <c r="U27" s="55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0.84768211920529801</v>
      </c>
      <c r="Z27" s="1">
        <f t="shared" si="7"/>
        <v>0.80169248647448166</v>
      </c>
      <c r="AA27" s="1">
        <f t="shared" si="8"/>
        <v>5.1692486474481658E-2</v>
      </c>
    </row>
    <row r="28" spans="1:27" s="1" customFormat="1">
      <c r="A28" s="1">
        <v>86</v>
      </c>
      <c r="B28" s="56">
        <v>27</v>
      </c>
      <c r="C28" s="1" t="s">
        <v>218</v>
      </c>
      <c r="D28" s="1" t="s">
        <v>120</v>
      </c>
      <c r="E28" s="56" t="s">
        <v>1</v>
      </c>
      <c r="F28" s="51">
        <v>1996</v>
      </c>
      <c r="G28" s="52">
        <f t="shared" ca="1" si="0"/>
        <v>21</v>
      </c>
      <c r="H28" s="55">
        <v>1.98</v>
      </c>
      <c r="I28" s="55">
        <v>88.2</v>
      </c>
      <c r="J28" s="55">
        <f t="shared" si="1"/>
        <v>22.497704315886136</v>
      </c>
      <c r="K28" s="55" t="str">
        <f t="shared" si="2"/>
        <v>normal</v>
      </c>
      <c r="L28" s="56">
        <v>53</v>
      </c>
      <c r="M28" s="56">
        <v>177</v>
      </c>
      <c r="N28" s="56">
        <v>176</v>
      </c>
      <c r="O28" s="56">
        <v>179</v>
      </c>
      <c r="P28" s="55">
        <f t="shared" si="3"/>
        <v>177.33333333333334</v>
      </c>
      <c r="Q28" s="56">
        <v>4</v>
      </c>
      <c r="R28" s="56">
        <v>8</v>
      </c>
      <c r="S28" s="56">
        <v>0</v>
      </c>
      <c r="T28" s="55">
        <f t="shared" si="4"/>
        <v>4</v>
      </c>
      <c r="U28" s="55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0.85356880058866813</v>
      </c>
      <c r="Z28" s="1">
        <f t="shared" si="7"/>
        <v>0.80332802420534111</v>
      </c>
      <c r="AA28" s="1">
        <f t="shared" si="8"/>
        <v>2.2078024205341107E-2</v>
      </c>
    </row>
    <row r="29" spans="1:27" s="1" customFormat="1">
      <c r="A29" s="1">
        <v>90</v>
      </c>
      <c r="B29" s="56">
        <v>28</v>
      </c>
      <c r="C29" s="1" t="s">
        <v>219</v>
      </c>
      <c r="D29" s="1" t="s">
        <v>121</v>
      </c>
      <c r="E29" s="56" t="s">
        <v>10</v>
      </c>
      <c r="F29" s="51">
        <v>1983</v>
      </c>
      <c r="G29" s="52">
        <f t="shared" ca="1" si="0"/>
        <v>34</v>
      </c>
      <c r="H29" s="55">
        <v>1.85</v>
      </c>
      <c r="I29" s="55">
        <v>80</v>
      </c>
      <c r="J29" s="55">
        <f t="shared" si="1"/>
        <v>23.374726077428779</v>
      </c>
      <c r="K29" s="55" t="str">
        <f t="shared" si="2"/>
        <v>normal</v>
      </c>
      <c r="L29" s="56">
        <v>153</v>
      </c>
      <c r="M29" s="56">
        <v>178</v>
      </c>
      <c r="N29" s="56">
        <v>178</v>
      </c>
      <c r="O29" s="56">
        <v>171</v>
      </c>
      <c r="P29" s="55">
        <f t="shared" si="3"/>
        <v>175.66666666666666</v>
      </c>
      <c r="Q29" s="56">
        <v>9</v>
      </c>
      <c r="R29" s="56">
        <v>15</v>
      </c>
      <c r="S29" s="56">
        <v>0</v>
      </c>
      <c r="T29" s="55">
        <f t="shared" si="4"/>
        <v>8</v>
      </c>
      <c r="U29" s="55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0.85945548197203825</v>
      </c>
      <c r="Z29" s="1">
        <f t="shared" si="7"/>
        <v>0.80495536450578009</v>
      </c>
      <c r="AA29" s="1">
        <f t="shared" si="8"/>
        <v>7.544635494219909E-3</v>
      </c>
    </row>
    <row r="30" spans="1:27" s="1" customFormat="1">
      <c r="A30" s="1">
        <v>92</v>
      </c>
      <c r="B30" s="56">
        <v>10</v>
      </c>
      <c r="C30" s="1" t="s">
        <v>243</v>
      </c>
      <c r="D30" s="1" t="s">
        <v>46</v>
      </c>
      <c r="E30" s="56" t="s">
        <v>9</v>
      </c>
      <c r="F30" s="51">
        <v>1988</v>
      </c>
      <c r="G30" s="52">
        <f t="shared" ca="1" si="0"/>
        <v>29</v>
      </c>
      <c r="H30" s="55">
        <v>1.98</v>
      </c>
      <c r="I30" s="55">
        <v>89.1</v>
      </c>
      <c r="J30" s="55">
        <f t="shared" si="1"/>
        <v>22.727272727272727</v>
      </c>
      <c r="K30" s="55" t="str">
        <f t="shared" si="2"/>
        <v>normal</v>
      </c>
      <c r="L30" s="56">
        <v>8</v>
      </c>
      <c r="M30" s="56">
        <v>179</v>
      </c>
      <c r="N30" s="56">
        <v>177</v>
      </c>
      <c r="O30" s="56">
        <v>174</v>
      </c>
      <c r="P30" s="55">
        <f t="shared" si="3"/>
        <v>176.66666666666666</v>
      </c>
      <c r="Q30" s="56">
        <v>8</v>
      </c>
      <c r="R30" s="56">
        <v>12</v>
      </c>
      <c r="S30" s="56">
        <v>8</v>
      </c>
      <c r="T30" s="55">
        <f t="shared" si="4"/>
        <v>9.3333333333333339</v>
      </c>
      <c r="U30" s="55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0.86534216335540837</v>
      </c>
      <c r="Z30" s="1">
        <f t="shared" si="7"/>
        <v>0.8065744923534216</v>
      </c>
      <c r="AA30" s="1">
        <f t="shared" si="8"/>
        <v>3.7175507646578398E-2</v>
      </c>
    </row>
    <row r="31" spans="1:27" s="1" customFormat="1">
      <c r="A31" s="1">
        <v>93</v>
      </c>
      <c r="B31" s="56">
        <v>2</v>
      </c>
      <c r="C31" s="1" t="s">
        <v>133</v>
      </c>
      <c r="D31" s="1" t="s">
        <v>15</v>
      </c>
      <c r="E31" s="56" t="s">
        <v>8</v>
      </c>
      <c r="F31" s="51">
        <v>1993</v>
      </c>
      <c r="G31" s="52">
        <f t="shared" ca="1" si="0"/>
        <v>24</v>
      </c>
      <c r="H31" s="55">
        <v>1.98</v>
      </c>
      <c r="I31" s="55">
        <v>92.3</v>
      </c>
      <c r="J31" s="55">
        <f t="shared" si="1"/>
        <v>23.543515967758392</v>
      </c>
      <c r="K31" s="55" t="str">
        <f t="shared" si="2"/>
        <v>normal</v>
      </c>
      <c r="L31" s="56">
        <v>57</v>
      </c>
      <c r="M31" s="56">
        <v>179</v>
      </c>
      <c r="N31" s="56">
        <v>179</v>
      </c>
      <c r="O31" s="56">
        <v>176</v>
      </c>
      <c r="P31" s="55">
        <f t="shared" si="3"/>
        <v>178</v>
      </c>
      <c r="Q31" s="56">
        <v>7</v>
      </c>
      <c r="R31" s="56">
        <v>7</v>
      </c>
      <c r="S31" s="56">
        <v>1</v>
      </c>
      <c r="T31" s="55">
        <f t="shared" si="4"/>
        <v>5</v>
      </c>
      <c r="U31" s="55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0.86534216335540837</v>
      </c>
      <c r="Z31" s="1">
        <f t="shared" si="7"/>
        <v>0.8065744923534216</v>
      </c>
      <c r="AA31" s="1">
        <f t="shared" si="8"/>
        <v>6.8425507646578398E-2</v>
      </c>
    </row>
    <row r="32" spans="1:27" s="1" customFormat="1">
      <c r="B32" s="56">
        <v>17</v>
      </c>
      <c r="C32" s="1" t="s">
        <v>180</v>
      </c>
      <c r="D32" s="1" t="s">
        <v>55</v>
      </c>
      <c r="E32" s="56" t="s">
        <v>56</v>
      </c>
      <c r="F32" s="51">
        <v>1986</v>
      </c>
      <c r="G32" s="52">
        <f t="shared" ca="1" si="0"/>
        <v>31</v>
      </c>
      <c r="H32" s="55">
        <v>2.0299999999999998</v>
      </c>
      <c r="I32" s="55">
        <v>89.1</v>
      </c>
      <c r="J32" s="55">
        <f t="shared" si="1"/>
        <v>21.621490451115051</v>
      </c>
      <c r="K32" s="55" t="str">
        <f t="shared" si="2"/>
        <v>normal</v>
      </c>
      <c r="L32" s="56">
        <v>56</v>
      </c>
      <c r="M32" s="56">
        <v>182</v>
      </c>
      <c r="N32" s="56">
        <v>190</v>
      </c>
      <c r="O32" s="56">
        <v>190</v>
      </c>
      <c r="P32" s="55">
        <f t="shared" si="3"/>
        <v>187.33333333333334</v>
      </c>
      <c r="Q32" s="56">
        <v>31</v>
      </c>
      <c r="R32" s="56">
        <v>21</v>
      </c>
      <c r="S32" s="56">
        <v>14</v>
      </c>
      <c r="T32" s="55">
        <f t="shared" si="4"/>
        <v>22</v>
      </c>
      <c r="U32" s="55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0.88300220750551872</v>
      </c>
      <c r="Z32" s="1">
        <f t="shared" si="7"/>
        <v>0.81138246059814789</v>
      </c>
      <c r="AA32" s="1">
        <f t="shared" si="8"/>
        <v>9.4867539401852108E-2</v>
      </c>
    </row>
    <row r="33" spans="2:27" s="1" customFormat="1">
      <c r="B33" s="56">
        <v>6</v>
      </c>
      <c r="C33" s="1" t="s">
        <v>146</v>
      </c>
      <c r="D33" s="1" t="s">
        <v>32</v>
      </c>
      <c r="E33" s="56" t="s">
        <v>33</v>
      </c>
      <c r="F33" s="51">
        <v>1988</v>
      </c>
      <c r="G33" s="52">
        <f t="shared" ca="1" si="0"/>
        <v>29</v>
      </c>
      <c r="H33" s="55">
        <v>1.98</v>
      </c>
      <c r="I33" s="55">
        <v>97.3</v>
      </c>
      <c r="J33" s="55">
        <f t="shared" si="1"/>
        <v>24.818896031017243</v>
      </c>
      <c r="K33" s="55" t="str">
        <f t="shared" si="2"/>
        <v>normal</v>
      </c>
      <c r="L33" s="56">
        <v>30</v>
      </c>
      <c r="M33" s="56">
        <v>184</v>
      </c>
      <c r="N33" s="56">
        <v>175</v>
      </c>
      <c r="O33" s="56">
        <v>177</v>
      </c>
      <c r="P33" s="55">
        <f t="shared" si="3"/>
        <v>178.66666666666666</v>
      </c>
      <c r="Q33" s="56">
        <v>14</v>
      </c>
      <c r="R33" s="56">
        <v>11</v>
      </c>
      <c r="S33" s="56">
        <v>1</v>
      </c>
      <c r="T33" s="55">
        <f t="shared" si="4"/>
        <v>8.6666666666666661</v>
      </c>
      <c r="U33" s="55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0.89477557027225907</v>
      </c>
      <c r="Z33" s="1">
        <f t="shared" si="7"/>
        <v>0.81454646396278252</v>
      </c>
      <c r="AA33" s="1">
        <f t="shared" si="8"/>
        <v>0.12295353603721748</v>
      </c>
    </row>
    <row r="34" spans="2:27" s="1" customFormat="1">
      <c r="B34" s="56">
        <v>8</v>
      </c>
      <c r="C34" s="1" t="s">
        <v>152</v>
      </c>
      <c r="D34" s="1" t="s">
        <v>42</v>
      </c>
      <c r="E34" s="56" t="s">
        <v>43</v>
      </c>
      <c r="F34" s="51">
        <v>1990</v>
      </c>
      <c r="G34" s="52">
        <f t="shared" ca="1" si="0"/>
        <v>27</v>
      </c>
      <c r="H34" s="55">
        <v>1.96</v>
      </c>
      <c r="I34" s="55">
        <v>98.2</v>
      </c>
      <c r="J34" s="55">
        <f t="shared" si="1"/>
        <v>25.562265722615578</v>
      </c>
      <c r="K34" s="55" t="str">
        <f t="shared" si="2"/>
        <v>overweight</v>
      </c>
      <c r="L34" s="56">
        <v>6</v>
      </c>
      <c r="M34" s="56">
        <v>187</v>
      </c>
      <c r="N34" s="56">
        <v>187</v>
      </c>
      <c r="O34" s="56">
        <v>193</v>
      </c>
      <c r="P34" s="55">
        <f t="shared" si="3"/>
        <v>189</v>
      </c>
      <c r="Q34" s="56">
        <v>13</v>
      </c>
      <c r="R34" s="56">
        <v>12</v>
      </c>
      <c r="S34" s="56">
        <v>5</v>
      </c>
      <c r="T34" s="55">
        <f t="shared" si="4"/>
        <v>10</v>
      </c>
      <c r="U34" s="55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0.91243561442236942</v>
      </c>
      <c r="Z34" s="1">
        <f t="shared" si="7"/>
        <v>0.81923027566223539</v>
      </c>
      <c r="AA34" s="1">
        <f t="shared" si="8"/>
        <v>0.14951972433776461</v>
      </c>
    </row>
    <row r="35" spans="2:27" s="1" customFormat="1">
      <c r="B35" s="56">
        <v>29</v>
      </c>
      <c r="C35" s="1" t="s">
        <v>290</v>
      </c>
      <c r="D35" s="1" t="s">
        <v>96</v>
      </c>
      <c r="E35" s="56" t="s">
        <v>7</v>
      </c>
      <c r="F35" s="56">
        <v>1985</v>
      </c>
      <c r="G35" s="56">
        <f t="shared" ca="1" si="0"/>
        <v>32</v>
      </c>
      <c r="H35" s="56">
        <v>2.08</v>
      </c>
      <c r="I35" s="56">
        <v>108.2</v>
      </c>
      <c r="J35" s="55">
        <f t="shared" si="1"/>
        <v>25.009245562130175</v>
      </c>
      <c r="K35" s="56" t="str">
        <f t="shared" si="2"/>
        <v>overweight</v>
      </c>
      <c r="L35" s="56">
        <v>22</v>
      </c>
      <c r="M35" s="56">
        <v>193</v>
      </c>
      <c r="N35" s="56">
        <v>182</v>
      </c>
      <c r="O35" s="56">
        <v>187</v>
      </c>
      <c r="P35" s="55">
        <f t="shared" si="3"/>
        <v>187.33333333333334</v>
      </c>
      <c r="Q35" s="56">
        <v>4</v>
      </c>
      <c r="R35" s="56">
        <v>8</v>
      </c>
      <c r="S35" s="56">
        <v>2</v>
      </c>
      <c r="T35" s="55">
        <f t="shared" si="4"/>
        <v>4.666666666666667</v>
      </c>
      <c r="U35" s="55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0.94775570272259013</v>
      </c>
      <c r="Z35" s="1">
        <f t="shared" si="7"/>
        <v>0.82837308185029601</v>
      </c>
      <c r="AA35" s="1">
        <f t="shared" si="8"/>
        <v>0.17162691814970399</v>
      </c>
    </row>
    <row r="37" spans="2:27">
      <c r="F37" s="53" t="s">
        <v>309</v>
      </c>
      <c r="G37" s="12">
        <f ca="1">SUM(G4:G35)</f>
        <v>908</v>
      </c>
      <c r="H37" s="12">
        <f>SUM(H4:H35)</f>
        <v>60.219999999999992</v>
      </c>
      <c r="I37" s="12">
        <f>SUM(I4:I35)</f>
        <v>2653.7</v>
      </c>
      <c r="J37" s="12">
        <f>SUM(J4:J35)</f>
        <v>747.81734849878694</v>
      </c>
      <c r="P37" s="12">
        <f>SUM(P4:P35)</f>
        <v>5440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1.8818749999999997</v>
      </c>
      <c r="I38" s="12">
        <f t="shared" si="10"/>
        <v>82.928124999999994</v>
      </c>
      <c r="J38" s="12">
        <f t="shared" si="10"/>
        <v>23.369292140587092</v>
      </c>
      <c r="P38" s="5">
        <f t="shared" ref="P38" si="11">P37/32</f>
        <v>170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COUNT(W4:W35)</f>
        <v>32</v>
      </c>
    </row>
    <row r="44" spans="2:27">
      <c r="K44" s="7" t="s">
        <v>311</v>
      </c>
      <c r="L44" s="19" t="e">
        <f>AVERAGE(B44:B75)</f>
        <v>#DIV/0!</v>
      </c>
      <c r="M44" s="20">
        <f>AVERAGE(M4:M35)</f>
        <v>169.875</v>
      </c>
    </row>
    <row r="45" spans="2:27">
      <c r="K45" s="7" t="s">
        <v>328</v>
      </c>
      <c r="L45" s="7" t="e">
        <f>STDEV(B44:B75)</f>
        <v>#DIV/0!</v>
      </c>
      <c r="M45" s="20">
        <f>STDEV(M4:M35)</f>
        <v>9.7707595372869491</v>
      </c>
    </row>
    <row r="46" spans="2:27">
      <c r="K46" s="7" t="s">
        <v>332</v>
      </c>
      <c r="L46" s="7">
        <f ca="1">MAX(M44:M75)</f>
        <v>169.875</v>
      </c>
      <c r="M46" s="20">
        <f>MAX(AA4:AA35)</f>
        <v>0.72694715597657078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M4:M35"/>
  </sortState>
  <mergeCells count="4">
    <mergeCell ref="T2:T3"/>
    <mergeCell ref="AD9:AE9"/>
    <mergeCell ref="K48:M48"/>
    <mergeCell ref="M1:P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G4" activePane="bottomRight" state="frozenSplit"/>
      <selection pane="topRight" activeCell="E1" sqref="E1"/>
      <selection pane="bottomLeft" activeCell="A4" sqref="A4"/>
      <selection pane="bottomRight" activeCell="Y9" sqref="Y9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M1" s="5"/>
      <c r="N1" s="5" t="s">
        <v>269</v>
      </c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54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54" t="s">
        <v>224</v>
      </c>
      <c r="H2" s="54" t="s">
        <v>237</v>
      </c>
      <c r="I2" s="54" t="s">
        <v>236</v>
      </c>
      <c r="J2" s="54" t="s">
        <v>225</v>
      </c>
      <c r="K2" s="60" t="s">
        <v>238</v>
      </c>
      <c r="L2" s="54" t="s">
        <v>240</v>
      </c>
      <c r="M2" s="54" t="s">
        <v>241</v>
      </c>
      <c r="N2" s="54" t="s">
        <v>241</v>
      </c>
      <c r="O2" s="54" t="s">
        <v>241</v>
      </c>
      <c r="P2" s="60" t="s">
        <v>283</v>
      </c>
      <c r="Q2" s="54" t="s">
        <v>129</v>
      </c>
      <c r="R2" s="54" t="s">
        <v>129</v>
      </c>
      <c r="S2" s="54" t="s">
        <v>129</v>
      </c>
      <c r="T2" s="83" t="s">
        <v>307</v>
      </c>
      <c r="V2" s="54" t="s">
        <v>316</v>
      </c>
      <c r="W2" s="54" t="s">
        <v>317</v>
      </c>
      <c r="X2" s="54" t="s">
        <v>320</v>
      </c>
      <c r="Y2" s="54" t="s">
        <v>329</v>
      </c>
      <c r="Z2" s="54" t="s">
        <v>330</v>
      </c>
      <c r="AA2" s="54" t="s">
        <v>331</v>
      </c>
    </row>
    <row r="3" spans="1:31" s="54" customFormat="1">
      <c r="B3" s="59"/>
      <c r="C3" s="60"/>
      <c r="D3" s="60"/>
      <c r="E3" s="60"/>
      <c r="F3" s="60"/>
      <c r="H3" s="54" t="s">
        <v>227</v>
      </c>
      <c r="I3" s="54" t="s">
        <v>228</v>
      </c>
      <c r="J3" s="54" t="s">
        <v>229</v>
      </c>
      <c r="K3" s="60"/>
      <c r="L3" s="54" t="s">
        <v>249</v>
      </c>
      <c r="M3" s="54" t="s">
        <v>288</v>
      </c>
      <c r="N3" s="54" t="s">
        <v>289</v>
      </c>
      <c r="O3" s="54" t="s">
        <v>286</v>
      </c>
      <c r="P3" s="60"/>
      <c r="Q3" s="54" t="s">
        <v>288</v>
      </c>
      <c r="R3" s="54" t="s">
        <v>289</v>
      </c>
      <c r="S3" s="54" t="s">
        <v>287</v>
      </c>
      <c r="T3" s="83"/>
    </row>
    <row r="4" spans="1:31" s="1" customFormat="1">
      <c r="A4" s="1">
        <v>1</v>
      </c>
      <c r="B4" s="56">
        <v>11</v>
      </c>
      <c r="C4" s="1" t="s">
        <v>157</v>
      </c>
      <c r="D4" s="1" t="s">
        <v>47</v>
      </c>
      <c r="E4" s="56" t="s">
        <v>48</v>
      </c>
      <c r="F4" s="51">
        <v>1992</v>
      </c>
      <c r="G4" s="52">
        <f t="shared" ref="G4:G35" ca="1" si="0">YEAR(TODAY())-F4</f>
        <v>25</v>
      </c>
      <c r="H4" s="55">
        <v>1.85</v>
      </c>
      <c r="I4" s="55">
        <v>79.099999999999994</v>
      </c>
      <c r="J4" s="55">
        <f t="shared" ref="J4:J35" si="1">I4/(H4^2)</f>
        <v>23.111760409057702</v>
      </c>
      <c r="K4" s="55" t="str">
        <f t="shared" ref="K4:K35" si="2">IF(J4&lt;19,"skinny",IF(J4&lt;25,"normal",IF(J4&lt;30,"overweight",IF(J4&lt;35,"obesity level I",IF(J4&lt;40,"obesity level II","obesity level III")))))</f>
        <v>normal</v>
      </c>
      <c r="L4" s="56">
        <v>63</v>
      </c>
      <c r="M4" s="56">
        <v>151</v>
      </c>
      <c r="N4" s="56">
        <v>151</v>
      </c>
      <c r="O4" s="56">
        <v>165</v>
      </c>
      <c r="P4" s="55">
        <f t="shared" ref="P4:P35" si="3">SUM(M4:O4)/3</f>
        <v>155.66666666666666</v>
      </c>
      <c r="Q4" s="56">
        <v>7</v>
      </c>
      <c r="R4" s="56">
        <v>2</v>
      </c>
      <c r="S4" s="56">
        <v>0</v>
      </c>
      <c r="T4" s="55">
        <f>SUM(Q4:S4)/3</f>
        <v>3</v>
      </c>
      <c r="U4" s="55"/>
      <c r="V4" s="1">
        <v>1</v>
      </c>
      <c r="W4" s="1">
        <f>V4</f>
        <v>1</v>
      </c>
      <c r="X4" s="1">
        <f>W4/M$43</f>
        <v>3.125E-2</v>
      </c>
      <c r="Y4" s="1">
        <f>STANDARDIZE(N4,M$43,M$44)</f>
        <v>0.69974274163910322</v>
      </c>
      <c r="Z4" s="1">
        <f>NORMSDIST(Y4)</f>
        <v>0.7579560106093558</v>
      </c>
      <c r="AA4" s="1">
        <f>ABS(Z4-X4)</f>
        <v>0.7267060106093558</v>
      </c>
    </row>
    <row r="5" spans="1:31" s="1" customFormat="1">
      <c r="A5" s="1">
        <v>4</v>
      </c>
      <c r="B5" s="56">
        <v>4</v>
      </c>
      <c r="C5" s="1" t="s">
        <v>142</v>
      </c>
      <c r="D5" s="1" t="s">
        <v>26</v>
      </c>
      <c r="E5" s="56" t="s">
        <v>10</v>
      </c>
      <c r="F5" s="51">
        <v>1988</v>
      </c>
      <c r="G5" s="52">
        <f t="shared" ca="1" si="0"/>
        <v>29</v>
      </c>
      <c r="H5" s="55">
        <v>1.83</v>
      </c>
      <c r="I5" s="55">
        <v>76.400000000000006</v>
      </c>
      <c r="J5" s="55">
        <f t="shared" si="1"/>
        <v>22.813461136492577</v>
      </c>
      <c r="K5" s="55" t="str">
        <f t="shared" si="2"/>
        <v>normal</v>
      </c>
      <c r="L5" s="56">
        <v>18</v>
      </c>
      <c r="M5" s="56">
        <v>154</v>
      </c>
      <c r="N5" s="56">
        <v>154</v>
      </c>
      <c r="O5" s="56">
        <v>156</v>
      </c>
      <c r="P5" s="55">
        <f t="shared" si="3"/>
        <v>154.66666666666666</v>
      </c>
      <c r="Q5" s="56">
        <v>13</v>
      </c>
      <c r="R5" s="56">
        <v>13</v>
      </c>
      <c r="S5" s="56">
        <v>5</v>
      </c>
      <c r="T5" s="55">
        <f t="shared" ref="T5:T35" si="4">SUM(Q5:S5)/3</f>
        <v>10.333333333333334</v>
      </c>
      <c r="U5" s="55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STANDARDIZE(N5,M$43,M$44)</f>
        <v>0.71738331495773611</v>
      </c>
      <c r="Z5" s="1">
        <f t="shared" ref="Z5:Z35" si="7">NORMSDIST(Y5)</f>
        <v>0.76343119404280135</v>
      </c>
      <c r="AA5" s="1">
        <f t="shared" ref="AA5:AA35" si="8">ABS(Z5-X5)</f>
        <v>0.70093119404280135</v>
      </c>
      <c r="AE5" s="57"/>
    </row>
    <row r="6" spans="1:31" s="1" customFormat="1">
      <c r="A6" s="1">
        <v>11</v>
      </c>
      <c r="B6" s="56">
        <v>24</v>
      </c>
      <c r="C6" s="1" t="s">
        <v>211</v>
      </c>
      <c r="D6" s="1" t="s">
        <v>115</v>
      </c>
      <c r="E6" s="56" t="s">
        <v>10</v>
      </c>
      <c r="F6" s="51">
        <v>1983</v>
      </c>
      <c r="G6" s="52">
        <f t="shared" ca="1" si="0"/>
        <v>34</v>
      </c>
      <c r="H6" s="55">
        <v>1.85</v>
      </c>
      <c r="I6" s="55">
        <v>87.3</v>
      </c>
      <c r="J6" s="55">
        <f t="shared" si="1"/>
        <v>25.507669831994153</v>
      </c>
      <c r="K6" s="55" t="str">
        <f t="shared" si="2"/>
        <v>overweight</v>
      </c>
      <c r="L6" s="56">
        <v>37</v>
      </c>
      <c r="M6" s="56">
        <v>158</v>
      </c>
      <c r="N6" s="56">
        <v>159</v>
      </c>
      <c r="O6" s="56">
        <v>157</v>
      </c>
      <c r="P6" s="55">
        <f t="shared" si="3"/>
        <v>158</v>
      </c>
      <c r="Q6" s="56">
        <v>3</v>
      </c>
      <c r="R6" s="56">
        <v>5</v>
      </c>
      <c r="S6" s="56">
        <v>0</v>
      </c>
      <c r="T6" s="55">
        <f t="shared" si="4"/>
        <v>2.6666666666666665</v>
      </c>
      <c r="U6" s="55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0.74678427048879092</v>
      </c>
      <c r="Z6" s="1">
        <f t="shared" si="7"/>
        <v>0.77240310406438839</v>
      </c>
      <c r="AA6" s="1">
        <f t="shared" si="8"/>
        <v>0.67865310406438839</v>
      </c>
    </row>
    <row r="7" spans="1:31" s="1" customFormat="1">
      <c r="A7" s="1">
        <v>13</v>
      </c>
      <c r="B7" s="56">
        <v>3</v>
      </c>
      <c r="C7" s="1" t="s">
        <v>140</v>
      </c>
      <c r="D7" s="1" t="s">
        <v>23</v>
      </c>
      <c r="E7" s="56" t="s">
        <v>24</v>
      </c>
      <c r="F7" s="51">
        <v>1987</v>
      </c>
      <c r="G7" s="52">
        <f t="shared" ca="1" si="0"/>
        <v>30</v>
      </c>
      <c r="H7" s="55">
        <v>1.78</v>
      </c>
      <c r="I7" s="55">
        <v>74.099999999999994</v>
      </c>
      <c r="J7" s="55">
        <f t="shared" si="1"/>
        <v>23.387198586037115</v>
      </c>
      <c r="K7" s="55" t="str">
        <f t="shared" si="2"/>
        <v>normal</v>
      </c>
      <c r="L7" s="56">
        <v>29</v>
      </c>
      <c r="M7" s="56">
        <v>158</v>
      </c>
      <c r="N7" s="56">
        <v>160</v>
      </c>
      <c r="O7" s="56">
        <v>161</v>
      </c>
      <c r="P7" s="55">
        <f t="shared" si="3"/>
        <v>159.66666666666666</v>
      </c>
      <c r="Q7" s="56">
        <v>3</v>
      </c>
      <c r="R7" s="56">
        <v>3</v>
      </c>
      <c r="S7" s="56">
        <v>4</v>
      </c>
      <c r="T7" s="55">
        <f t="shared" si="4"/>
        <v>3.3333333333333335</v>
      </c>
      <c r="U7" s="55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0.75266446159500189</v>
      </c>
      <c r="Z7" s="1">
        <f t="shared" si="7"/>
        <v>0.77417421462608393</v>
      </c>
      <c r="AA7" s="1">
        <f t="shared" si="8"/>
        <v>0.64917421462608393</v>
      </c>
    </row>
    <row r="8" spans="1:31" s="1" customFormat="1">
      <c r="A8" s="1">
        <v>14</v>
      </c>
      <c r="B8" s="56">
        <v>16</v>
      </c>
      <c r="C8" s="1" t="s">
        <v>177</v>
      </c>
      <c r="D8" s="1" t="s">
        <v>73</v>
      </c>
      <c r="E8" s="56" t="s">
        <v>33</v>
      </c>
      <c r="F8" s="51">
        <v>1992</v>
      </c>
      <c r="G8" s="52">
        <f t="shared" ca="1" si="0"/>
        <v>25</v>
      </c>
      <c r="H8" s="55">
        <v>1.7</v>
      </c>
      <c r="I8" s="55">
        <v>64.099999999999994</v>
      </c>
      <c r="J8" s="55">
        <f t="shared" si="1"/>
        <v>22.179930795847753</v>
      </c>
      <c r="K8" s="55" t="str">
        <f t="shared" si="2"/>
        <v>normal</v>
      </c>
      <c r="L8" s="56">
        <v>41</v>
      </c>
      <c r="M8" s="56">
        <v>164</v>
      </c>
      <c r="N8" s="56">
        <v>160</v>
      </c>
      <c r="O8" s="56">
        <v>156</v>
      </c>
      <c r="P8" s="55">
        <f t="shared" si="3"/>
        <v>160</v>
      </c>
      <c r="Q8" s="56">
        <v>8</v>
      </c>
      <c r="R8" s="56">
        <v>8</v>
      </c>
      <c r="S8" s="56">
        <v>10</v>
      </c>
      <c r="T8" s="55">
        <f t="shared" si="4"/>
        <v>8.6666666666666661</v>
      </c>
      <c r="U8" s="55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0.75266446159500189</v>
      </c>
      <c r="Z8" s="1">
        <f t="shared" si="7"/>
        <v>0.77417421462608393</v>
      </c>
      <c r="AA8" s="1">
        <f t="shared" si="8"/>
        <v>0.61792421462608393</v>
      </c>
    </row>
    <row r="9" spans="1:31" s="1" customFormat="1">
      <c r="A9" s="1">
        <v>17</v>
      </c>
      <c r="B9" s="56">
        <v>1</v>
      </c>
      <c r="C9" s="1" t="s">
        <v>130</v>
      </c>
      <c r="D9" s="1" t="s">
        <v>11</v>
      </c>
      <c r="E9" s="56" t="s">
        <v>12</v>
      </c>
      <c r="F9" s="51">
        <v>1986</v>
      </c>
      <c r="G9" s="51">
        <f t="shared" ca="1" si="0"/>
        <v>31</v>
      </c>
      <c r="H9" s="55">
        <v>1.8</v>
      </c>
      <c r="I9" s="55">
        <v>80</v>
      </c>
      <c r="J9" s="55">
        <f t="shared" si="1"/>
        <v>24.691358024691358</v>
      </c>
      <c r="K9" s="55" t="str">
        <f t="shared" si="2"/>
        <v>normal</v>
      </c>
      <c r="L9" s="56">
        <v>23</v>
      </c>
      <c r="M9" s="56">
        <v>162</v>
      </c>
      <c r="N9" s="56">
        <v>162</v>
      </c>
      <c r="O9" s="56">
        <v>165</v>
      </c>
      <c r="P9" s="55">
        <f t="shared" si="3"/>
        <v>163</v>
      </c>
      <c r="Q9" s="56">
        <v>13</v>
      </c>
      <c r="R9" s="56">
        <v>6</v>
      </c>
      <c r="S9" s="56">
        <v>6</v>
      </c>
      <c r="T9" s="55">
        <f t="shared" si="4"/>
        <v>8.3333333333333339</v>
      </c>
      <c r="U9" s="55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0.7644248438074237</v>
      </c>
      <c r="Z9" s="1">
        <f t="shared" si="7"/>
        <v>0.77769294581799786</v>
      </c>
      <c r="AA9" s="1">
        <f t="shared" si="8"/>
        <v>0.59019294581799786</v>
      </c>
      <c r="AD9" s="92"/>
      <c r="AE9" s="92"/>
    </row>
    <row r="10" spans="1:31" s="1" customFormat="1">
      <c r="A10" s="1">
        <v>22</v>
      </c>
      <c r="B10" s="56">
        <v>15</v>
      </c>
      <c r="C10" s="1" t="s">
        <v>246</v>
      </c>
      <c r="D10" s="1" t="s">
        <v>247</v>
      </c>
      <c r="E10" s="56" t="s">
        <v>65</v>
      </c>
      <c r="F10" s="51">
        <v>1987</v>
      </c>
      <c r="G10" s="52">
        <f t="shared" ca="1" si="0"/>
        <v>30</v>
      </c>
      <c r="H10" s="55">
        <v>1.91</v>
      </c>
      <c r="I10" s="55">
        <v>84.1</v>
      </c>
      <c r="J10" s="55">
        <f t="shared" si="1"/>
        <v>23.053096132233215</v>
      </c>
      <c r="K10" s="55" t="str">
        <f t="shared" si="2"/>
        <v>normal</v>
      </c>
      <c r="L10" s="56">
        <v>1</v>
      </c>
      <c r="M10" s="56">
        <v>166</v>
      </c>
      <c r="N10" s="56">
        <v>162</v>
      </c>
      <c r="O10" s="56">
        <v>160</v>
      </c>
      <c r="P10" s="55">
        <f t="shared" si="3"/>
        <v>162.66666666666666</v>
      </c>
      <c r="Q10" s="56">
        <v>6</v>
      </c>
      <c r="R10" s="56">
        <v>6</v>
      </c>
      <c r="S10" s="56">
        <v>2</v>
      </c>
      <c r="T10" s="55">
        <f t="shared" si="4"/>
        <v>4.666666666666667</v>
      </c>
      <c r="U10" s="55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0.7644248438074237</v>
      </c>
      <c r="Z10" s="1">
        <f t="shared" si="7"/>
        <v>0.77769294581799786</v>
      </c>
      <c r="AA10" s="1">
        <f t="shared" si="8"/>
        <v>0.55894294581799786</v>
      </c>
    </row>
    <row r="11" spans="1:31" s="1" customFormat="1">
      <c r="A11" s="1">
        <v>24</v>
      </c>
      <c r="B11" s="56">
        <v>32</v>
      </c>
      <c r="C11" s="1" t="s">
        <v>305</v>
      </c>
      <c r="D11" s="1" t="s">
        <v>306</v>
      </c>
      <c r="E11" s="56" t="s">
        <v>10</v>
      </c>
      <c r="F11" s="56">
        <v>1988</v>
      </c>
      <c r="G11" s="56">
        <f t="shared" ca="1" si="0"/>
        <v>29</v>
      </c>
      <c r="H11" s="56">
        <v>1.88</v>
      </c>
      <c r="I11" s="56">
        <v>80.5</v>
      </c>
      <c r="J11" s="55">
        <f t="shared" si="1"/>
        <v>22.776143051154371</v>
      </c>
      <c r="K11" s="56" t="str">
        <f t="shared" si="2"/>
        <v>normal</v>
      </c>
      <c r="L11" s="56">
        <v>20</v>
      </c>
      <c r="M11" s="56">
        <v>158</v>
      </c>
      <c r="N11" s="56">
        <v>163</v>
      </c>
      <c r="O11" s="56">
        <v>159</v>
      </c>
      <c r="P11" s="55">
        <f t="shared" si="3"/>
        <v>160</v>
      </c>
      <c r="Q11" s="56">
        <v>25</v>
      </c>
      <c r="R11" s="56">
        <v>25</v>
      </c>
      <c r="S11" s="56">
        <v>5</v>
      </c>
      <c r="T11" s="55">
        <f t="shared" si="4"/>
        <v>18.333333333333332</v>
      </c>
      <c r="U11" s="55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0.77030503491363467</v>
      </c>
      <c r="Z11" s="1">
        <f t="shared" si="7"/>
        <v>0.77944051478739151</v>
      </c>
      <c r="AA11" s="1">
        <f t="shared" si="8"/>
        <v>0.52944051478739151</v>
      </c>
    </row>
    <row r="12" spans="1:31" s="1" customFormat="1">
      <c r="A12" s="1">
        <v>28</v>
      </c>
      <c r="B12" s="56">
        <v>26</v>
      </c>
      <c r="C12" s="1" t="s">
        <v>216</v>
      </c>
      <c r="D12" s="1" t="s">
        <v>11</v>
      </c>
      <c r="E12" s="56" t="s">
        <v>10</v>
      </c>
      <c r="F12" s="51">
        <v>1991</v>
      </c>
      <c r="G12" s="52">
        <f t="shared" ca="1" si="0"/>
        <v>26</v>
      </c>
      <c r="H12" s="55">
        <v>1.88</v>
      </c>
      <c r="I12" s="55">
        <v>78.2</v>
      </c>
      <c r="J12" s="55">
        <f t="shared" si="1"/>
        <v>22.125396106835673</v>
      </c>
      <c r="K12" s="55" t="str">
        <f t="shared" si="2"/>
        <v>normal</v>
      </c>
      <c r="L12" s="56">
        <v>21</v>
      </c>
      <c r="M12" s="56">
        <v>165</v>
      </c>
      <c r="N12" s="56">
        <v>163</v>
      </c>
      <c r="O12" s="56">
        <v>163</v>
      </c>
      <c r="P12" s="55">
        <f t="shared" si="3"/>
        <v>163.66666666666666</v>
      </c>
      <c r="Q12" s="56">
        <v>4</v>
      </c>
      <c r="R12" s="56">
        <v>4</v>
      </c>
      <c r="S12" s="56">
        <v>3</v>
      </c>
      <c r="T12" s="55">
        <f t="shared" si="4"/>
        <v>3.6666666666666665</v>
      </c>
      <c r="U12" s="55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0.77030503491363467</v>
      </c>
      <c r="Z12" s="1">
        <f t="shared" si="7"/>
        <v>0.77944051478739151</v>
      </c>
      <c r="AA12" s="1">
        <f t="shared" si="8"/>
        <v>0.49819051478739151</v>
      </c>
    </row>
    <row r="13" spans="1:31" s="1" customFormat="1">
      <c r="A13" s="1">
        <v>29</v>
      </c>
      <c r="B13" s="56">
        <v>19</v>
      </c>
      <c r="C13" s="1" t="s">
        <v>196</v>
      </c>
      <c r="D13" s="1" t="s">
        <v>97</v>
      </c>
      <c r="E13" s="56" t="s">
        <v>2</v>
      </c>
      <c r="F13" s="51">
        <v>1986</v>
      </c>
      <c r="G13" s="52">
        <f t="shared" ca="1" si="0"/>
        <v>31</v>
      </c>
      <c r="H13" s="55">
        <v>1.85</v>
      </c>
      <c r="I13" s="55">
        <v>75</v>
      </c>
      <c r="J13" s="55">
        <f t="shared" si="1"/>
        <v>21.913805697589478</v>
      </c>
      <c r="K13" s="55" t="str">
        <f t="shared" si="2"/>
        <v>normal</v>
      </c>
      <c r="L13" s="56">
        <v>25</v>
      </c>
      <c r="M13" s="56">
        <v>163</v>
      </c>
      <c r="N13" s="56">
        <v>164</v>
      </c>
      <c r="O13" s="56">
        <v>163</v>
      </c>
      <c r="P13" s="55">
        <f t="shared" si="3"/>
        <v>163.33333333333334</v>
      </c>
      <c r="Q13" s="56">
        <v>8</v>
      </c>
      <c r="R13" s="56">
        <v>11</v>
      </c>
      <c r="S13" s="56">
        <v>8</v>
      </c>
      <c r="T13" s="55">
        <f t="shared" si="4"/>
        <v>9</v>
      </c>
      <c r="U13" s="55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0.77618522601984563</v>
      </c>
      <c r="Z13" s="1">
        <f t="shared" si="7"/>
        <v>0.78118018599468786</v>
      </c>
      <c r="AA13" s="1">
        <f t="shared" si="8"/>
        <v>0.46868018599468786</v>
      </c>
    </row>
    <row r="14" spans="1:31" s="1" customFormat="1">
      <c r="A14" s="1">
        <v>30</v>
      </c>
      <c r="B14" s="56">
        <v>20</v>
      </c>
      <c r="C14" s="1" t="s">
        <v>201</v>
      </c>
      <c r="D14" s="1" t="s">
        <v>104</v>
      </c>
      <c r="E14" s="56" t="s">
        <v>4</v>
      </c>
      <c r="F14" s="51">
        <v>1989</v>
      </c>
      <c r="G14" s="52">
        <f t="shared" ca="1" si="0"/>
        <v>28</v>
      </c>
      <c r="H14" s="55">
        <v>1.78</v>
      </c>
      <c r="I14" s="55">
        <v>75</v>
      </c>
      <c r="J14" s="55">
        <f t="shared" si="1"/>
        <v>23.671253629592222</v>
      </c>
      <c r="K14" s="55" t="str">
        <f t="shared" si="2"/>
        <v>normal</v>
      </c>
      <c r="L14" s="56">
        <v>9</v>
      </c>
      <c r="M14" s="56">
        <v>166</v>
      </c>
      <c r="N14" s="56">
        <v>164</v>
      </c>
      <c r="O14" s="56">
        <v>163</v>
      </c>
      <c r="P14" s="55">
        <f t="shared" si="3"/>
        <v>164.33333333333334</v>
      </c>
      <c r="Q14" s="56">
        <v>2</v>
      </c>
      <c r="R14" s="56">
        <v>2</v>
      </c>
      <c r="S14" s="56">
        <v>1</v>
      </c>
      <c r="T14" s="55">
        <f t="shared" si="4"/>
        <v>1.6666666666666667</v>
      </c>
      <c r="U14" s="55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0.77618522601984563</v>
      </c>
      <c r="Z14" s="1">
        <f t="shared" si="7"/>
        <v>0.78118018599468786</v>
      </c>
      <c r="AA14" s="1">
        <f t="shared" si="8"/>
        <v>0.43743018599468786</v>
      </c>
    </row>
    <row r="15" spans="1:31" s="1" customFormat="1">
      <c r="A15" s="1">
        <v>34</v>
      </c>
      <c r="B15" s="56">
        <v>14</v>
      </c>
      <c r="C15" s="1" t="s">
        <v>170</v>
      </c>
      <c r="D15" s="1" t="s">
        <v>62</v>
      </c>
      <c r="E15" s="56" t="s">
        <v>63</v>
      </c>
      <c r="F15" s="51">
        <v>1996</v>
      </c>
      <c r="G15" s="52">
        <f t="shared" ca="1" si="0"/>
        <v>21</v>
      </c>
      <c r="H15" s="55">
        <v>1.85</v>
      </c>
      <c r="I15" s="55">
        <v>83.2</v>
      </c>
      <c r="J15" s="55">
        <f t="shared" si="1"/>
        <v>24.309715120525929</v>
      </c>
      <c r="K15" s="55" t="str">
        <f t="shared" si="2"/>
        <v>normal</v>
      </c>
      <c r="L15" s="56">
        <v>67</v>
      </c>
      <c r="M15" s="56">
        <v>175</v>
      </c>
      <c r="N15" s="56">
        <v>164</v>
      </c>
      <c r="O15" s="56">
        <v>172</v>
      </c>
      <c r="P15" s="55">
        <f t="shared" si="3"/>
        <v>170.33333333333334</v>
      </c>
      <c r="Q15" s="56">
        <v>2</v>
      </c>
      <c r="R15" s="56">
        <v>16</v>
      </c>
      <c r="S15" s="56">
        <v>6</v>
      </c>
      <c r="T15" s="55">
        <f t="shared" si="4"/>
        <v>8</v>
      </c>
      <c r="U15" s="55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0.77618522601984563</v>
      </c>
      <c r="Z15" s="1">
        <f t="shared" si="7"/>
        <v>0.78118018599468786</v>
      </c>
      <c r="AA15" s="1">
        <f t="shared" si="8"/>
        <v>0.40618018599468786</v>
      </c>
    </row>
    <row r="16" spans="1:31" s="1" customFormat="1">
      <c r="A16" s="1">
        <v>36</v>
      </c>
      <c r="B16" s="56">
        <v>7</v>
      </c>
      <c r="C16" s="1" t="s">
        <v>150</v>
      </c>
      <c r="D16" s="1" t="s">
        <v>39</v>
      </c>
      <c r="E16" s="56" t="s">
        <v>40</v>
      </c>
      <c r="F16" s="51">
        <v>1990</v>
      </c>
      <c r="G16" s="52">
        <f t="shared" ca="1" si="0"/>
        <v>27</v>
      </c>
      <c r="H16" s="55">
        <v>1.8</v>
      </c>
      <c r="I16" s="55">
        <v>68.2</v>
      </c>
      <c r="J16" s="55">
        <f t="shared" si="1"/>
        <v>21.049382716049383</v>
      </c>
      <c r="K16" s="55" t="str">
        <f t="shared" si="2"/>
        <v>normal</v>
      </c>
      <c r="L16" s="56">
        <v>12</v>
      </c>
      <c r="M16" s="56">
        <v>165</v>
      </c>
      <c r="N16" s="56">
        <v>165</v>
      </c>
      <c r="O16" s="56">
        <v>159</v>
      </c>
      <c r="P16" s="55">
        <f t="shared" si="3"/>
        <v>163</v>
      </c>
      <c r="Q16" s="56">
        <v>5</v>
      </c>
      <c r="R16" s="56">
        <v>2</v>
      </c>
      <c r="S16" s="56">
        <v>7</v>
      </c>
      <c r="T16" s="55">
        <f t="shared" si="4"/>
        <v>4.666666666666667</v>
      </c>
      <c r="U16" s="55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0.78206541712605659</v>
      </c>
      <c r="Z16" s="1">
        <f t="shared" si="7"/>
        <v>0.78291193525317815</v>
      </c>
      <c r="AA16" s="1">
        <f t="shared" si="8"/>
        <v>0.37666193525317815</v>
      </c>
    </row>
    <row r="17" spans="1:27" s="1" customFormat="1">
      <c r="A17" s="1">
        <v>43</v>
      </c>
      <c r="B17" s="56">
        <v>25</v>
      </c>
      <c r="C17" s="1" t="s">
        <v>212</v>
      </c>
      <c r="D17" s="1" t="s">
        <v>116</v>
      </c>
      <c r="E17" s="56" t="s">
        <v>33</v>
      </c>
      <c r="F17" s="51">
        <v>1985</v>
      </c>
      <c r="G17" s="52">
        <f t="shared" ca="1" si="0"/>
        <v>32</v>
      </c>
      <c r="H17" s="55">
        <v>1.88</v>
      </c>
      <c r="I17" s="55">
        <v>83.2</v>
      </c>
      <c r="J17" s="55">
        <f t="shared" si="1"/>
        <v>23.540063377093709</v>
      </c>
      <c r="K17" s="55" t="str">
        <f t="shared" si="2"/>
        <v>normal</v>
      </c>
      <c r="L17" s="56">
        <v>65</v>
      </c>
      <c r="M17" s="56">
        <v>163</v>
      </c>
      <c r="N17" s="56">
        <v>166</v>
      </c>
      <c r="O17" s="56">
        <v>167</v>
      </c>
      <c r="P17" s="55">
        <f t="shared" si="3"/>
        <v>165.33333333333334</v>
      </c>
      <c r="Q17" s="56">
        <v>6</v>
      </c>
      <c r="R17" s="56">
        <v>3</v>
      </c>
      <c r="S17" s="56">
        <v>7</v>
      </c>
      <c r="T17" s="55">
        <f t="shared" si="4"/>
        <v>5.333333333333333</v>
      </c>
      <c r="U17" s="55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0.78794560823226756</v>
      </c>
      <c r="Z17" s="1">
        <f t="shared" si="7"/>
        <v>0.78463573903286266</v>
      </c>
      <c r="AA17" s="1">
        <f t="shared" si="8"/>
        <v>0.34713573903286266</v>
      </c>
    </row>
    <row r="18" spans="1:27" s="1" customFormat="1">
      <c r="A18" s="1">
        <v>45</v>
      </c>
      <c r="B18" s="56">
        <v>21</v>
      </c>
      <c r="C18" s="1" t="s">
        <v>202</v>
      </c>
      <c r="D18" s="1" t="s">
        <v>105</v>
      </c>
      <c r="E18" s="56" t="s">
        <v>65</v>
      </c>
      <c r="F18" s="51">
        <v>1995</v>
      </c>
      <c r="G18" s="52">
        <f t="shared" ca="1" si="0"/>
        <v>22</v>
      </c>
      <c r="H18" s="55">
        <v>1.88</v>
      </c>
      <c r="I18" s="55">
        <v>83.6</v>
      </c>
      <c r="J18" s="55">
        <f t="shared" si="1"/>
        <v>23.65323675871435</v>
      </c>
      <c r="K18" s="55" t="str">
        <f t="shared" si="2"/>
        <v>normal</v>
      </c>
      <c r="L18" s="56">
        <v>49</v>
      </c>
      <c r="M18" s="56">
        <v>169</v>
      </c>
      <c r="N18" s="56">
        <v>169</v>
      </c>
      <c r="O18" s="56">
        <v>171</v>
      </c>
      <c r="P18" s="55">
        <f t="shared" si="3"/>
        <v>169.66666666666666</v>
      </c>
      <c r="Q18" s="56">
        <v>2</v>
      </c>
      <c r="R18" s="56">
        <v>9</v>
      </c>
      <c r="S18" s="56">
        <v>5</v>
      </c>
      <c r="T18" s="55">
        <f t="shared" si="4"/>
        <v>5.333333333333333</v>
      </c>
      <c r="U18" s="55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0.80558618155090045</v>
      </c>
      <c r="Z18" s="1">
        <f t="shared" si="7"/>
        <v>0.78975925203721942</v>
      </c>
      <c r="AA18" s="1">
        <f t="shared" si="8"/>
        <v>0.32100925203721942</v>
      </c>
    </row>
    <row r="19" spans="1:27" s="1" customFormat="1">
      <c r="A19" s="1">
        <v>51</v>
      </c>
      <c r="B19" s="56">
        <v>5</v>
      </c>
      <c r="C19" s="1" t="s">
        <v>143</v>
      </c>
      <c r="D19" s="1" t="s">
        <v>27</v>
      </c>
      <c r="E19" s="56" t="s">
        <v>28</v>
      </c>
      <c r="F19" s="51">
        <v>1993</v>
      </c>
      <c r="G19" s="52">
        <f t="shared" ca="1" si="0"/>
        <v>24</v>
      </c>
      <c r="H19" s="55">
        <v>1.85</v>
      </c>
      <c r="I19" s="55">
        <v>81.8</v>
      </c>
      <c r="J19" s="55">
        <f t="shared" si="1"/>
        <v>23.900657414170926</v>
      </c>
      <c r="K19" s="55" t="str">
        <f t="shared" si="2"/>
        <v>normal</v>
      </c>
      <c r="L19" s="56">
        <v>7</v>
      </c>
      <c r="M19" s="56">
        <v>171</v>
      </c>
      <c r="N19" s="56">
        <v>171</v>
      </c>
      <c r="O19" s="56">
        <v>170</v>
      </c>
      <c r="P19" s="55">
        <f t="shared" si="3"/>
        <v>170.66666666666666</v>
      </c>
      <c r="Q19" s="56">
        <v>2</v>
      </c>
      <c r="R19" s="56">
        <v>2</v>
      </c>
      <c r="S19" s="56">
        <v>4</v>
      </c>
      <c r="T19" s="55">
        <f t="shared" si="4"/>
        <v>2.6666666666666665</v>
      </c>
      <c r="U19" s="55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0.81734656376332226</v>
      </c>
      <c r="Z19" s="1">
        <f t="shared" si="7"/>
        <v>0.79313479809013554</v>
      </c>
      <c r="AA19" s="1">
        <f t="shared" si="8"/>
        <v>0.29313479809013554</v>
      </c>
    </row>
    <row r="20" spans="1:27" s="1" customFormat="1">
      <c r="A20" s="1">
        <v>54</v>
      </c>
      <c r="B20" s="56">
        <v>23</v>
      </c>
      <c r="C20" s="1" t="s">
        <v>207</v>
      </c>
      <c r="D20" s="1" t="s">
        <v>111</v>
      </c>
      <c r="E20" s="56" t="s">
        <v>2</v>
      </c>
      <c r="F20" s="51">
        <v>1986</v>
      </c>
      <c r="G20" s="52">
        <f t="shared" ca="1" si="0"/>
        <v>31</v>
      </c>
      <c r="H20" s="55">
        <v>1.93</v>
      </c>
      <c r="I20" s="55">
        <v>80.5</v>
      </c>
      <c r="J20" s="55">
        <f t="shared" si="1"/>
        <v>21.611318424655696</v>
      </c>
      <c r="K20" s="55" t="str">
        <f t="shared" si="2"/>
        <v>normal</v>
      </c>
      <c r="L20" s="56">
        <v>16</v>
      </c>
      <c r="M20" s="56">
        <v>164</v>
      </c>
      <c r="N20" s="56">
        <v>172</v>
      </c>
      <c r="O20" s="56">
        <v>173</v>
      </c>
      <c r="P20" s="55">
        <f t="shared" si="3"/>
        <v>169.66666666666666</v>
      </c>
      <c r="Q20" s="56">
        <v>13</v>
      </c>
      <c r="R20" s="56">
        <v>21</v>
      </c>
      <c r="S20" s="56">
        <v>24</v>
      </c>
      <c r="T20" s="55">
        <f t="shared" si="4"/>
        <v>19.333333333333332</v>
      </c>
      <c r="U20" s="55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0.82322675486953323</v>
      </c>
      <c r="Z20" s="1">
        <f t="shared" si="7"/>
        <v>0.79481047156030948</v>
      </c>
      <c r="AA20" s="1">
        <f t="shared" si="8"/>
        <v>0.26356047156030948</v>
      </c>
    </row>
    <row r="21" spans="1:27" s="1" customFormat="1">
      <c r="A21" s="1">
        <v>68</v>
      </c>
      <c r="B21" s="56">
        <v>13</v>
      </c>
      <c r="C21" s="1" t="s">
        <v>163</v>
      </c>
      <c r="D21" s="1" t="s">
        <v>126</v>
      </c>
      <c r="E21" s="56" t="s">
        <v>6</v>
      </c>
      <c r="F21" s="51">
        <v>1987</v>
      </c>
      <c r="G21" s="52">
        <f t="shared" ca="1" si="0"/>
        <v>30</v>
      </c>
      <c r="H21" s="55">
        <v>1.88</v>
      </c>
      <c r="I21" s="55">
        <v>77.3</v>
      </c>
      <c r="J21" s="55">
        <f t="shared" si="1"/>
        <v>21.870755998189228</v>
      </c>
      <c r="K21" s="55" t="str">
        <f t="shared" si="2"/>
        <v>normal</v>
      </c>
      <c r="L21" s="56">
        <v>2</v>
      </c>
      <c r="M21" s="56">
        <v>176</v>
      </c>
      <c r="N21" s="56">
        <v>172</v>
      </c>
      <c r="O21" s="56">
        <v>177</v>
      </c>
      <c r="P21" s="55">
        <f t="shared" si="3"/>
        <v>175</v>
      </c>
      <c r="Q21" s="56">
        <v>8</v>
      </c>
      <c r="R21" s="56">
        <v>4</v>
      </c>
      <c r="S21" s="56">
        <v>14</v>
      </c>
      <c r="T21" s="55">
        <f t="shared" si="4"/>
        <v>8.6666666666666661</v>
      </c>
      <c r="U21" s="55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0.82322675486953323</v>
      </c>
      <c r="Z21" s="1">
        <f t="shared" si="7"/>
        <v>0.79481047156030948</v>
      </c>
      <c r="AA21" s="1">
        <f t="shared" si="8"/>
        <v>0.23231047156030948</v>
      </c>
    </row>
    <row r="22" spans="1:27" s="1" customFormat="1">
      <c r="A22" s="1">
        <v>70</v>
      </c>
      <c r="B22" s="56">
        <v>9</v>
      </c>
      <c r="C22" s="1" t="s">
        <v>156</v>
      </c>
      <c r="D22" s="1" t="s">
        <v>45</v>
      </c>
      <c r="E22" s="56" t="s">
        <v>10</v>
      </c>
      <c r="F22" s="51">
        <v>1986</v>
      </c>
      <c r="G22" s="52">
        <f t="shared" ca="1" si="0"/>
        <v>31</v>
      </c>
      <c r="H22" s="55">
        <v>1.85</v>
      </c>
      <c r="I22" s="55">
        <v>85.5</v>
      </c>
      <c r="J22" s="55">
        <f t="shared" si="1"/>
        <v>24.981738495252007</v>
      </c>
      <c r="K22" s="55" t="str">
        <f t="shared" si="2"/>
        <v>normal</v>
      </c>
      <c r="L22" s="56">
        <v>4</v>
      </c>
      <c r="M22" s="56">
        <v>173</v>
      </c>
      <c r="N22" s="56">
        <v>173</v>
      </c>
      <c r="O22" s="56">
        <v>173</v>
      </c>
      <c r="P22" s="55">
        <f t="shared" si="3"/>
        <v>173</v>
      </c>
      <c r="Q22" s="56">
        <v>7</v>
      </c>
      <c r="R22" s="56">
        <v>5</v>
      </c>
      <c r="S22" s="56">
        <v>2</v>
      </c>
      <c r="T22" s="55">
        <f t="shared" si="4"/>
        <v>4.666666666666667</v>
      </c>
      <c r="U22" s="55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0.82910694597574419</v>
      </c>
      <c r="Z22" s="1">
        <f t="shared" si="7"/>
        <v>0.79647805317094278</v>
      </c>
      <c r="AA22" s="1">
        <f t="shared" si="8"/>
        <v>0.20272805317094278</v>
      </c>
    </row>
    <row r="23" spans="1:27" s="1" customFormat="1">
      <c r="A23" s="1">
        <v>75</v>
      </c>
      <c r="B23" s="56">
        <v>31</v>
      </c>
      <c r="C23" s="1" t="s">
        <v>301</v>
      </c>
      <c r="D23" s="1" t="s">
        <v>302</v>
      </c>
      <c r="E23" s="56" t="s">
        <v>7</v>
      </c>
      <c r="F23" s="56">
        <v>1989</v>
      </c>
      <c r="G23" s="56">
        <f t="shared" ca="1" si="0"/>
        <v>28</v>
      </c>
      <c r="H23" s="55">
        <v>1.88</v>
      </c>
      <c r="I23" s="56">
        <v>86.4</v>
      </c>
      <c r="J23" s="55">
        <f t="shared" si="1"/>
        <v>24.445450430058852</v>
      </c>
      <c r="K23" s="56" t="str">
        <f t="shared" si="2"/>
        <v>normal</v>
      </c>
      <c r="L23" s="56">
        <v>26</v>
      </c>
      <c r="M23" s="56">
        <v>168</v>
      </c>
      <c r="N23" s="56">
        <v>174</v>
      </c>
      <c r="O23" s="56">
        <v>169</v>
      </c>
      <c r="P23" s="55">
        <f t="shared" si="3"/>
        <v>170.33333333333334</v>
      </c>
      <c r="Q23" s="56">
        <v>3</v>
      </c>
      <c r="R23" s="56">
        <v>5</v>
      </c>
      <c r="S23" s="56">
        <v>7</v>
      </c>
      <c r="T23" s="55">
        <f t="shared" si="4"/>
        <v>5</v>
      </c>
      <c r="U23" s="55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0.83498713708195516</v>
      </c>
      <c r="Z23" s="1">
        <f t="shared" si="7"/>
        <v>0.79813752461799581</v>
      </c>
      <c r="AA23" s="1">
        <f t="shared" si="8"/>
        <v>0.17313752461799581</v>
      </c>
    </row>
    <row r="24" spans="1:27" s="1" customFormat="1">
      <c r="A24" s="1">
        <v>76</v>
      </c>
      <c r="B24" s="56">
        <v>6</v>
      </c>
      <c r="C24" s="1" t="s">
        <v>146</v>
      </c>
      <c r="D24" s="1" t="s">
        <v>32</v>
      </c>
      <c r="E24" s="56" t="s">
        <v>33</v>
      </c>
      <c r="F24" s="51">
        <v>1988</v>
      </c>
      <c r="G24" s="52">
        <f t="shared" ca="1" si="0"/>
        <v>29</v>
      </c>
      <c r="H24" s="55">
        <v>1.98</v>
      </c>
      <c r="I24" s="55">
        <v>97.3</v>
      </c>
      <c r="J24" s="55">
        <f t="shared" si="1"/>
        <v>24.818896031017243</v>
      </c>
      <c r="K24" s="55" t="str">
        <f t="shared" si="2"/>
        <v>normal</v>
      </c>
      <c r="L24" s="56">
        <v>30</v>
      </c>
      <c r="M24" s="56">
        <v>184</v>
      </c>
      <c r="N24" s="56">
        <v>175</v>
      </c>
      <c r="O24" s="56">
        <v>177</v>
      </c>
      <c r="P24" s="55">
        <f t="shared" si="3"/>
        <v>178.66666666666666</v>
      </c>
      <c r="Q24" s="56">
        <v>3</v>
      </c>
      <c r="R24" s="56">
        <v>1</v>
      </c>
      <c r="S24" s="56">
        <v>4</v>
      </c>
      <c r="T24" s="55">
        <f t="shared" si="4"/>
        <v>2.6666666666666665</v>
      </c>
      <c r="U24" s="55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0.84086732818816612</v>
      </c>
      <c r="Z24" s="1">
        <f t="shared" si="7"/>
        <v>0.79978886824591811</v>
      </c>
      <c r="AA24" s="1">
        <f t="shared" si="8"/>
        <v>0.14353886824591811</v>
      </c>
    </row>
    <row r="25" spans="1:27" s="1" customFormat="1">
      <c r="A25" s="1">
        <v>80</v>
      </c>
      <c r="B25" s="56">
        <v>12</v>
      </c>
      <c r="C25" s="1" t="s">
        <v>161</v>
      </c>
      <c r="D25" s="1" t="s">
        <v>52</v>
      </c>
      <c r="E25" s="56" t="s">
        <v>53</v>
      </c>
      <c r="F25" s="51">
        <v>1985</v>
      </c>
      <c r="G25" s="52">
        <f t="shared" ca="1" si="0"/>
        <v>32</v>
      </c>
      <c r="H25" s="55">
        <v>1.83</v>
      </c>
      <c r="I25" s="55">
        <v>81.400000000000006</v>
      </c>
      <c r="J25" s="55">
        <f t="shared" si="1"/>
        <v>24.306488697781358</v>
      </c>
      <c r="K25" s="55" t="str">
        <f t="shared" si="2"/>
        <v>normal</v>
      </c>
      <c r="L25" s="56">
        <v>3</v>
      </c>
      <c r="M25" s="56">
        <v>165</v>
      </c>
      <c r="N25" s="56">
        <v>176</v>
      </c>
      <c r="O25" s="56">
        <v>168</v>
      </c>
      <c r="P25" s="55">
        <f t="shared" si="3"/>
        <v>169.66666666666666</v>
      </c>
      <c r="Q25" s="56">
        <v>17</v>
      </c>
      <c r="R25" s="56">
        <v>5</v>
      </c>
      <c r="S25" s="56">
        <v>6</v>
      </c>
      <c r="T25" s="55">
        <f t="shared" si="4"/>
        <v>9.3333333333333339</v>
      </c>
      <c r="U25" s="55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0.84674751929437708</v>
      </c>
      <c r="Z25" s="1">
        <f t="shared" si="7"/>
        <v>0.80143206704631154</v>
      </c>
      <c r="AA25" s="1">
        <f t="shared" si="8"/>
        <v>0.11393206704631154</v>
      </c>
    </row>
    <row r="26" spans="1:27" s="1" customFormat="1">
      <c r="A26" s="1">
        <v>81</v>
      </c>
      <c r="B26" s="56">
        <v>22</v>
      </c>
      <c r="C26" s="1" t="s">
        <v>206</v>
      </c>
      <c r="D26" s="1" t="s">
        <v>110</v>
      </c>
      <c r="E26" s="56" t="s">
        <v>2</v>
      </c>
      <c r="F26" s="51">
        <v>1994</v>
      </c>
      <c r="G26" s="52">
        <f t="shared" ca="1" si="0"/>
        <v>23</v>
      </c>
      <c r="H26" s="55">
        <v>1.85</v>
      </c>
      <c r="I26" s="55">
        <v>81.400000000000006</v>
      </c>
      <c r="J26" s="55">
        <f t="shared" si="1"/>
        <v>23.783783783783782</v>
      </c>
      <c r="K26" s="55" t="str">
        <f t="shared" si="2"/>
        <v>normal</v>
      </c>
      <c r="L26" s="56">
        <v>17</v>
      </c>
      <c r="M26" s="56">
        <v>174</v>
      </c>
      <c r="N26" s="56">
        <v>176</v>
      </c>
      <c r="O26" s="56">
        <v>176</v>
      </c>
      <c r="P26" s="55">
        <f t="shared" si="3"/>
        <v>175.33333333333334</v>
      </c>
      <c r="Q26" s="56">
        <v>2</v>
      </c>
      <c r="R26" s="56">
        <v>6</v>
      </c>
      <c r="S26" s="56">
        <v>4</v>
      </c>
      <c r="T26" s="55">
        <f t="shared" si="4"/>
        <v>4</v>
      </c>
      <c r="U26" s="55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0.84674751929437708</v>
      </c>
      <c r="Z26" s="1">
        <f t="shared" si="7"/>
        <v>0.80143206704631154</v>
      </c>
      <c r="AA26" s="1">
        <f t="shared" si="8"/>
        <v>8.2682067046311536E-2</v>
      </c>
    </row>
    <row r="27" spans="1:27" s="1" customFormat="1">
      <c r="A27" s="1">
        <v>85</v>
      </c>
      <c r="B27" s="56">
        <v>30</v>
      </c>
      <c r="C27" s="1" t="s">
        <v>297</v>
      </c>
      <c r="D27" s="1" t="s">
        <v>298</v>
      </c>
      <c r="E27" s="56" t="s">
        <v>10</v>
      </c>
      <c r="F27" s="56">
        <v>1981</v>
      </c>
      <c r="G27" s="56">
        <f t="shared" ca="1" si="0"/>
        <v>36</v>
      </c>
      <c r="H27" s="56">
        <v>1.88</v>
      </c>
      <c r="I27" s="55">
        <v>85</v>
      </c>
      <c r="J27" s="55">
        <f t="shared" si="1"/>
        <v>24.049343594386603</v>
      </c>
      <c r="K27" s="56" t="str">
        <f t="shared" si="2"/>
        <v>normal</v>
      </c>
      <c r="L27" s="56">
        <v>36</v>
      </c>
      <c r="M27" s="56">
        <v>176</v>
      </c>
      <c r="N27" s="56">
        <v>176</v>
      </c>
      <c r="O27" s="56">
        <v>176</v>
      </c>
      <c r="P27" s="55">
        <f t="shared" si="3"/>
        <v>176</v>
      </c>
      <c r="Q27" s="56">
        <v>0</v>
      </c>
      <c r="R27" s="56">
        <v>5</v>
      </c>
      <c r="S27" s="56">
        <v>2</v>
      </c>
      <c r="T27" s="55">
        <f t="shared" si="4"/>
        <v>2.3333333333333335</v>
      </c>
      <c r="U27" s="55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0.84674751929437708</v>
      </c>
      <c r="Z27" s="1">
        <f t="shared" si="7"/>
        <v>0.80143206704631154</v>
      </c>
      <c r="AA27" s="1">
        <f t="shared" si="8"/>
        <v>5.1432067046311536E-2</v>
      </c>
    </row>
    <row r="28" spans="1:27" s="1" customFormat="1">
      <c r="A28" s="1">
        <v>86</v>
      </c>
      <c r="B28" s="56">
        <v>27</v>
      </c>
      <c r="C28" s="1" t="s">
        <v>218</v>
      </c>
      <c r="D28" s="1" t="s">
        <v>120</v>
      </c>
      <c r="E28" s="56" t="s">
        <v>1</v>
      </c>
      <c r="F28" s="51">
        <v>1996</v>
      </c>
      <c r="G28" s="52">
        <f t="shared" ca="1" si="0"/>
        <v>21</v>
      </c>
      <c r="H28" s="55">
        <v>1.98</v>
      </c>
      <c r="I28" s="55">
        <v>88.2</v>
      </c>
      <c r="J28" s="55">
        <f t="shared" si="1"/>
        <v>22.497704315886136</v>
      </c>
      <c r="K28" s="55" t="str">
        <f t="shared" si="2"/>
        <v>normal</v>
      </c>
      <c r="L28" s="56">
        <v>53</v>
      </c>
      <c r="M28" s="56">
        <v>177</v>
      </c>
      <c r="N28" s="56">
        <v>176</v>
      </c>
      <c r="O28" s="56">
        <v>179</v>
      </c>
      <c r="P28" s="55">
        <f t="shared" si="3"/>
        <v>177.33333333333334</v>
      </c>
      <c r="Q28" s="56">
        <v>4</v>
      </c>
      <c r="R28" s="56">
        <v>8</v>
      </c>
      <c r="S28" s="56">
        <v>0</v>
      </c>
      <c r="T28" s="55">
        <f t="shared" si="4"/>
        <v>4</v>
      </c>
      <c r="U28" s="55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0.84674751929437708</v>
      </c>
      <c r="Z28" s="1">
        <f t="shared" si="7"/>
        <v>0.80143206704631154</v>
      </c>
      <c r="AA28" s="1">
        <f t="shared" si="8"/>
        <v>2.0182067046311536E-2</v>
      </c>
    </row>
    <row r="29" spans="1:27" s="1" customFormat="1">
      <c r="A29" s="1">
        <v>90</v>
      </c>
      <c r="B29" s="56">
        <v>10</v>
      </c>
      <c r="C29" s="1" t="s">
        <v>243</v>
      </c>
      <c r="D29" s="1" t="s">
        <v>46</v>
      </c>
      <c r="E29" s="56" t="s">
        <v>9</v>
      </c>
      <c r="F29" s="51">
        <v>1988</v>
      </c>
      <c r="G29" s="52">
        <f t="shared" ca="1" si="0"/>
        <v>29</v>
      </c>
      <c r="H29" s="55">
        <v>1.98</v>
      </c>
      <c r="I29" s="55">
        <v>89.1</v>
      </c>
      <c r="J29" s="55">
        <f t="shared" si="1"/>
        <v>22.727272727272727</v>
      </c>
      <c r="K29" s="55" t="str">
        <f t="shared" si="2"/>
        <v>normal</v>
      </c>
      <c r="L29" s="56">
        <v>8</v>
      </c>
      <c r="M29" s="56">
        <v>179</v>
      </c>
      <c r="N29" s="56">
        <v>177</v>
      </c>
      <c r="O29" s="56">
        <v>174</v>
      </c>
      <c r="P29" s="55">
        <f t="shared" si="3"/>
        <v>176.66666666666666</v>
      </c>
      <c r="Q29" s="56">
        <v>9</v>
      </c>
      <c r="R29" s="56">
        <v>15</v>
      </c>
      <c r="S29" s="56">
        <v>0</v>
      </c>
      <c r="T29" s="55">
        <f t="shared" si="4"/>
        <v>8</v>
      </c>
      <c r="U29" s="55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0.85262771040058805</v>
      </c>
      <c r="Z29" s="1">
        <f t="shared" si="7"/>
        <v>0.80306710465650899</v>
      </c>
      <c r="AA29" s="1">
        <f t="shared" si="8"/>
        <v>9.4328953434910101E-3</v>
      </c>
    </row>
    <row r="30" spans="1:27" s="1" customFormat="1">
      <c r="A30" s="1">
        <v>92</v>
      </c>
      <c r="B30" s="56">
        <v>28</v>
      </c>
      <c r="C30" s="1" t="s">
        <v>219</v>
      </c>
      <c r="D30" s="1" t="s">
        <v>121</v>
      </c>
      <c r="E30" s="56" t="s">
        <v>10</v>
      </c>
      <c r="F30" s="51">
        <v>1983</v>
      </c>
      <c r="G30" s="52">
        <f t="shared" ca="1" si="0"/>
        <v>34</v>
      </c>
      <c r="H30" s="55">
        <v>1.85</v>
      </c>
      <c r="I30" s="55">
        <v>80</v>
      </c>
      <c r="J30" s="55">
        <f t="shared" si="1"/>
        <v>23.374726077428779</v>
      </c>
      <c r="K30" s="55" t="str">
        <f t="shared" si="2"/>
        <v>normal</v>
      </c>
      <c r="L30" s="56">
        <v>153</v>
      </c>
      <c r="M30" s="56">
        <v>178</v>
      </c>
      <c r="N30" s="56">
        <v>178</v>
      </c>
      <c r="O30" s="56">
        <v>171</v>
      </c>
      <c r="P30" s="55">
        <f t="shared" si="3"/>
        <v>175.66666666666666</v>
      </c>
      <c r="Q30" s="56">
        <v>8</v>
      </c>
      <c r="R30" s="56">
        <v>12</v>
      </c>
      <c r="S30" s="56">
        <v>8</v>
      </c>
      <c r="T30" s="55">
        <f t="shared" si="4"/>
        <v>9.3333333333333339</v>
      </c>
      <c r="U30" s="55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0.85850790150679901</v>
      </c>
      <c r="Z30" s="1">
        <f t="shared" si="7"/>
        <v>0.80469396535807025</v>
      </c>
      <c r="AA30" s="1">
        <f t="shared" si="8"/>
        <v>3.9056034641929749E-2</v>
      </c>
    </row>
    <row r="31" spans="1:27" s="1" customFormat="1">
      <c r="A31" s="1">
        <v>93</v>
      </c>
      <c r="B31" s="56">
        <v>2</v>
      </c>
      <c r="C31" s="1" t="s">
        <v>133</v>
      </c>
      <c r="D31" s="1" t="s">
        <v>15</v>
      </c>
      <c r="E31" s="56" t="s">
        <v>8</v>
      </c>
      <c r="F31" s="51">
        <v>1993</v>
      </c>
      <c r="G31" s="52">
        <f t="shared" ca="1" si="0"/>
        <v>24</v>
      </c>
      <c r="H31" s="55">
        <v>1.98</v>
      </c>
      <c r="I31" s="55">
        <v>92.3</v>
      </c>
      <c r="J31" s="55">
        <f t="shared" si="1"/>
        <v>23.543515967758392</v>
      </c>
      <c r="K31" s="55" t="str">
        <f t="shared" si="2"/>
        <v>normal</v>
      </c>
      <c r="L31" s="56">
        <v>57</v>
      </c>
      <c r="M31" s="56">
        <v>179</v>
      </c>
      <c r="N31" s="56">
        <v>179</v>
      </c>
      <c r="O31" s="56">
        <v>176</v>
      </c>
      <c r="P31" s="55">
        <f t="shared" si="3"/>
        <v>178</v>
      </c>
      <c r="Q31" s="56">
        <v>7</v>
      </c>
      <c r="R31" s="56">
        <v>7</v>
      </c>
      <c r="S31" s="56">
        <v>1</v>
      </c>
      <c r="T31" s="55">
        <f t="shared" si="4"/>
        <v>5</v>
      </c>
      <c r="U31" s="55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0.86438809261300997</v>
      </c>
      <c r="Z31" s="1">
        <f t="shared" si="7"/>
        <v>0.8063126340751996</v>
      </c>
      <c r="AA31" s="1">
        <f t="shared" si="8"/>
        <v>6.8687365924800403E-2</v>
      </c>
    </row>
    <row r="32" spans="1:27" s="1" customFormat="1">
      <c r="B32" s="56">
        <v>18</v>
      </c>
      <c r="C32" s="1" t="s">
        <v>194</v>
      </c>
      <c r="D32" s="1" t="s">
        <v>94</v>
      </c>
      <c r="E32" s="56" t="s">
        <v>95</v>
      </c>
      <c r="F32" s="51">
        <v>1991</v>
      </c>
      <c r="G32" s="52">
        <f t="shared" ca="1" si="0"/>
        <v>26</v>
      </c>
      <c r="H32" s="55">
        <v>1.91</v>
      </c>
      <c r="I32" s="55">
        <v>80</v>
      </c>
      <c r="J32" s="55">
        <f t="shared" si="1"/>
        <v>21.929223431375238</v>
      </c>
      <c r="K32" s="55" t="str">
        <f t="shared" si="2"/>
        <v>normal</v>
      </c>
      <c r="L32" s="56">
        <v>13</v>
      </c>
      <c r="M32" s="56">
        <v>173</v>
      </c>
      <c r="N32" s="56">
        <v>182</v>
      </c>
      <c r="O32" s="56">
        <v>176</v>
      </c>
      <c r="P32" s="55">
        <f t="shared" si="3"/>
        <v>177</v>
      </c>
      <c r="Q32" s="56">
        <v>31</v>
      </c>
      <c r="R32" s="56">
        <v>21</v>
      </c>
      <c r="S32" s="56">
        <v>14</v>
      </c>
      <c r="T32" s="55">
        <f t="shared" si="4"/>
        <v>22</v>
      </c>
      <c r="U32" s="55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0.88202866593164275</v>
      </c>
      <c r="Z32" s="1">
        <f t="shared" si="7"/>
        <v>0.81111934716616441</v>
      </c>
      <c r="AA32" s="1">
        <f t="shared" si="8"/>
        <v>9.5130652833835594E-2</v>
      </c>
    </row>
    <row r="33" spans="2:27" s="1" customFormat="1">
      <c r="B33" s="56">
        <v>29</v>
      </c>
      <c r="C33" s="1" t="s">
        <v>290</v>
      </c>
      <c r="D33" s="1" t="s">
        <v>96</v>
      </c>
      <c r="E33" s="56" t="s">
        <v>7</v>
      </c>
      <c r="F33" s="56">
        <v>1985</v>
      </c>
      <c r="G33" s="56">
        <f t="shared" ca="1" si="0"/>
        <v>32</v>
      </c>
      <c r="H33" s="56">
        <v>2.08</v>
      </c>
      <c r="I33" s="56">
        <v>108.2</v>
      </c>
      <c r="J33" s="55">
        <f t="shared" si="1"/>
        <v>25.009245562130175</v>
      </c>
      <c r="K33" s="56" t="str">
        <f t="shared" si="2"/>
        <v>overweight</v>
      </c>
      <c r="L33" s="56">
        <v>22</v>
      </c>
      <c r="M33" s="56">
        <v>193</v>
      </c>
      <c r="N33" s="56">
        <v>182</v>
      </c>
      <c r="O33" s="56">
        <v>187</v>
      </c>
      <c r="P33" s="55">
        <f t="shared" si="3"/>
        <v>187.33333333333334</v>
      </c>
      <c r="Q33" s="56">
        <v>14</v>
      </c>
      <c r="R33" s="56">
        <v>11</v>
      </c>
      <c r="S33" s="56">
        <v>1</v>
      </c>
      <c r="T33" s="55">
        <f t="shared" si="4"/>
        <v>8.6666666666666661</v>
      </c>
      <c r="U33" s="55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0.88202866593164275</v>
      </c>
      <c r="Z33" s="1">
        <f t="shared" si="7"/>
        <v>0.81111934716616441</v>
      </c>
      <c r="AA33" s="1">
        <f t="shared" si="8"/>
        <v>0.12638065283383559</v>
      </c>
    </row>
    <row r="34" spans="2:27" s="1" customFormat="1">
      <c r="B34" s="56">
        <v>8</v>
      </c>
      <c r="C34" s="1" t="s">
        <v>152</v>
      </c>
      <c r="D34" s="1" t="s">
        <v>42</v>
      </c>
      <c r="E34" s="56" t="s">
        <v>43</v>
      </c>
      <c r="F34" s="51">
        <v>1990</v>
      </c>
      <c r="G34" s="52">
        <f t="shared" ca="1" si="0"/>
        <v>27</v>
      </c>
      <c r="H34" s="55">
        <v>1.96</v>
      </c>
      <c r="I34" s="55">
        <v>98.2</v>
      </c>
      <c r="J34" s="55">
        <f t="shared" si="1"/>
        <v>25.562265722615578</v>
      </c>
      <c r="K34" s="55" t="str">
        <f t="shared" si="2"/>
        <v>overweight</v>
      </c>
      <c r="L34" s="56">
        <v>6</v>
      </c>
      <c r="M34" s="56">
        <v>187</v>
      </c>
      <c r="N34" s="56">
        <v>187</v>
      </c>
      <c r="O34" s="56">
        <v>193</v>
      </c>
      <c r="P34" s="55">
        <f t="shared" si="3"/>
        <v>189</v>
      </c>
      <c r="Q34" s="56">
        <v>13</v>
      </c>
      <c r="R34" s="56">
        <v>12</v>
      </c>
      <c r="S34" s="56">
        <v>5</v>
      </c>
      <c r="T34" s="55">
        <f t="shared" si="4"/>
        <v>10</v>
      </c>
      <c r="U34" s="55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0.91142962146269757</v>
      </c>
      <c r="Z34" s="1">
        <f t="shared" si="7"/>
        <v>0.81896547395742203</v>
      </c>
      <c r="AA34" s="1">
        <f t="shared" si="8"/>
        <v>0.14978452604257797</v>
      </c>
    </row>
    <row r="35" spans="2:27" s="1" customFormat="1">
      <c r="B35" s="56">
        <v>17</v>
      </c>
      <c r="C35" s="1" t="s">
        <v>180</v>
      </c>
      <c r="D35" s="1" t="s">
        <v>55</v>
      </c>
      <c r="E35" s="56" t="s">
        <v>56</v>
      </c>
      <c r="F35" s="51">
        <v>1986</v>
      </c>
      <c r="G35" s="52">
        <f t="shared" ca="1" si="0"/>
        <v>31</v>
      </c>
      <c r="H35" s="55">
        <v>2.0299999999999998</v>
      </c>
      <c r="I35" s="55">
        <v>89.1</v>
      </c>
      <c r="J35" s="55">
        <f t="shared" si="1"/>
        <v>21.621490451115051</v>
      </c>
      <c r="K35" s="55" t="str">
        <f t="shared" si="2"/>
        <v>normal</v>
      </c>
      <c r="L35" s="56">
        <v>56</v>
      </c>
      <c r="M35" s="56">
        <v>182</v>
      </c>
      <c r="N35" s="56">
        <v>190</v>
      </c>
      <c r="O35" s="56">
        <v>190</v>
      </c>
      <c r="P35" s="55">
        <f t="shared" si="3"/>
        <v>187.33333333333334</v>
      </c>
      <c r="Q35" s="56">
        <v>4</v>
      </c>
      <c r="R35" s="56">
        <v>8</v>
      </c>
      <c r="S35" s="56">
        <v>2</v>
      </c>
      <c r="T35" s="55">
        <f t="shared" si="4"/>
        <v>4.666666666666667</v>
      </c>
      <c r="U35" s="55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0.92907019478133035</v>
      </c>
      <c r="Z35" s="1">
        <f t="shared" si="7"/>
        <v>0.82357364520349929</v>
      </c>
      <c r="AA35" s="1">
        <f t="shared" si="8"/>
        <v>0.17642635479650071</v>
      </c>
    </row>
    <row r="37" spans="2:27">
      <c r="F37" s="53" t="s">
        <v>309</v>
      </c>
      <c r="G37" s="12">
        <f ca="1">SUM(G4:G35)</f>
        <v>908</v>
      </c>
      <c r="H37" s="12">
        <f>SUM(H4:H35)</f>
        <v>60.22</v>
      </c>
      <c r="I37" s="12">
        <f>SUM(I4:I35)</f>
        <v>2653.7</v>
      </c>
      <c r="J37" s="12">
        <f>SUM(J4:J35)</f>
        <v>747.81734849878683</v>
      </c>
      <c r="P37" s="12">
        <f>SUM(P4:P35)</f>
        <v>5439.9999999999991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</v>
      </c>
      <c r="I38" s="12">
        <f t="shared" si="10"/>
        <v>82.928124999999994</v>
      </c>
      <c r="J38" s="12">
        <f t="shared" si="10"/>
        <v>23.369292140587088</v>
      </c>
      <c r="P38" s="5">
        <f t="shared" ref="P38" si="11">P37/32</f>
        <v>169.99999999999997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COUNT(W4:W35)</f>
        <v>32</v>
      </c>
    </row>
    <row r="44" spans="2:27">
      <c r="K44" s="7" t="s">
        <v>311</v>
      </c>
      <c r="L44" s="19" t="e">
        <f>AVERAGE(B44:B75)</f>
        <v>#DIV/0!</v>
      </c>
      <c r="M44" s="20">
        <f>AVERAGE(N4:N35)</f>
        <v>170.0625</v>
      </c>
    </row>
    <row r="45" spans="2:27">
      <c r="K45" s="7" t="s">
        <v>328</v>
      </c>
      <c r="L45" s="7" t="e">
        <f>STDEV(B44:B75)</f>
        <v>#DIV/0!</v>
      </c>
      <c r="M45" s="20">
        <f>STDEV(N4:N35)</f>
        <v>9.3115866081613774</v>
      </c>
    </row>
    <row r="46" spans="2:27">
      <c r="K46" s="7" t="s">
        <v>332</v>
      </c>
      <c r="L46" s="7">
        <f ca="1">MAX(M44:M75)</f>
        <v>170.0625</v>
      </c>
      <c r="M46" s="20">
        <f>MAX(AA4:AA35)</f>
        <v>0.7267060106093558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N4:N35"/>
  </sortState>
  <mergeCells count="3">
    <mergeCell ref="T2:T3"/>
    <mergeCell ref="AD9:AE9"/>
    <mergeCell ref="K48:M48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48"/>
  <sheetViews>
    <sheetView zoomScale="80" zoomScaleNormal="80" workbookViewId="0">
      <pane xSplit="2" ySplit="3" topLeftCell="C31" activePane="bottomRight" state="frozenSplit"/>
      <selection pane="topRight" activeCell="E1" sqref="E1"/>
      <selection pane="bottomLeft" activeCell="A4" sqref="A4"/>
      <selection pane="bottomRight" activeCell="H56" sqref="H56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M1" s="5"/>
      <c r="N1" s="5"/>
      <c r="O1" s="5" t="s">
        <v>269</v>
      </c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54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54" t="s">
        <v>224</v>
      </c>
      <c r="H2" s="54" t="s">
        <v>237</v>
      </c>
      <c r="I2" s="54" t="s">
        <v>236</v>
      </c>
      <c r="J2" s="54" t="s">
        <v>225</v>
      </c>
      <c r="K2" s="60" t="s">
        <v>238</v>
      </c>
      <c r="L2" s="54" t="s">
        <v>240</v>
      </c>
      <c r="M2" s="54" t="s">
        <v>241</v>
      </c>
      <c r="N2" s="54" t="s">
        <v>241</v>
      </c>
      <c r="O2" s="54" t="s">
        <v>241</v>
      </c>
      <c r="P2" s="60" t="s">
        <v>283</v>
      </c>
      <c r="Q2" s="54" t="s">
        <v>129</v>
      </c>
      <c r="R2" s="54" t="s">
        <v>129</v>
      </c>
      <c r="S2" s="54" t="s">
        <v>129</v>
      </c>
      <c r="T2" s="83" t="s">
        <v>307</v>
      </c>
      <c r="V2" s="54" t="s">
        <v>316</v>
      </c>
      <c r="W2" s="54" t="s">
        <v>317</v>
      </c>
      <c r="X2" s="54" t="s">
        <v>320</v>
      </c>
      <c r="Y2" s="54" t="s">
        <v>329</v>
      </c>
      <c r="Z2" s="54" t="s">
        <v>330</v>
      </c>
      <c r="AA2" s="54" t="s">
        <v>331</v>
      </c>
    </row>
    <row r="3" spans="1:31" s="54" customFormat="1">
      <c r="B3" s="59"/>
      <c r="C3" s="60"/>
      <c r="D3" s="60"/>
      <c r="E3" s="60"/>
      <c r="F3" s="60"/>
      <c r="H3" s="54" t="s">
        <v>227</v>
      </c>
      <c r="I3" s="54" t="s">
        <v>228</v>
      </c>
      <c r="J3" s="54" t="s">
        <v>229</v>
      </c>
      <c r="K3" s="60"/>
      <c r="L3" s="54" t="s">
        <v>249</v>
      </c>
      <c r="M3" s="54" t="s">
        <v>288</v>
      </c>
      <c r="N3" s="54" t="s">
        <v>289</v>
      </c>
      <c r="O3" s="54" t="s">
        <v>286</v>
      </c>
      <c r="P3" s="60"/>
      <c r="Q3" s="54" t="s">
        <v>288</v>
      </c>
      <c r="R3" s="54" t="s">
        <v>289</v>
      </c>
      <c r="S3" s="54" t="s">
        <v>287</v>
      </c>
      <c r="T3" s="83"/>
    </row>
    <row r="4" spans="1:31" s="1" customFormat="1">
      <c r="A4" s="1">
        <v>1</v>
      </c>
      <c r="B4" s="56">
        <v>4</v>
      </c>
      <c r="C4" s="1" t="s">
        <v>142</v>
      </c>
      <c r="D4" s="1" t="s">
        <v>26</v>
      </c>
      <c r="E4" s="56" t="s">
        <v>10</v>
      </c>
      <c r="F4" s="51">
        <v>1988</v>
      </c>
      <c r="G4" s="52">
        <f t="shared" ref="G4:G35" ca="1" si="0">YEAR(TODAY())-F4</f>
        <v>29</v>
      </c>
      <c r="H4" s="55">
        <v>1.83</v>
      </c>
      <c r="I4" s="55">
        <v>76.400000000000006</v>
      </c>
      <c r="J4" s="55">
        <f t="shared" ref="J4:J35" si="1">I4/(H4^2)</f>
        <v>22.813461136492577</v>
      </c>
      <c r="K4" s="55" t="str">
        <f t="shared" ref="K4:K35" si="2">IF(J4&lt;19,"skinny",IF(J4&lt;25,"normal",IF(J4&lt;30,"overweight",IF(J4&lt;35,"obesity level I",IF(J4&lt;40,"obesity level II","obesity level III")))))</f>
        <v>normal</v>
      </c>
      <c r="L4" s="56">
        <v>18</v>
      </c>
      <c r="M4" s="56">
        <v>154</v>
      </c>
      <c r="N4" s="56">
        <v>154</v>
      </c>
      <c r="O4" s="56">
        <v>156</v>
      </c>
      <c r="P4" s="55">
        <f t="shared" ref="P4:P35" si="3">SUM(M4:O4)/3</f>
        <v>154.66666666666666</v>
      </c>
      <c r="Q4" s="56">
        <v>7</v>
      </c>
      <c r="R4" s="56">
        <v>2</v>
      </c>
      <c r="S4" s="56">
        <v>0</v>
      </c>
      <c r="T4" s="55">
        <f>SUM(Q4:S4)/3</f>
        <v>3</v>
      </c>
      <c r="U4" s="55"/>
      <c r="V4" s="1">
        <v>1</v>
      </c>
      <c r="W4" s="1">
        <f>V4</f>
        <v>1</v>
      </c>
      <c r="X4" s="1">
        <f>W4/M$43</f>
        <v>3.125E-2</v>
      </c>
      <c r="Y4" s="1">
        <f>STANDARDIZE(O4,M$43,M$44)</f>
        <v>0.72914369717015803</v>
      </c>
      <c r="Z4" s="1">
        <f>NORMSDIST(Y4)</f>
        <v>0.76704311630048827</v>
      </c>
      <c r="AA4" s="1">
        <f>ABS(Z4-X4)</f>
        <v>0.73579311630048827</v>
      </c>
    </row>
    <row r="5" spans="1:31" s="1" customFormat="1">
      <c r="A5" s="1">
        <v>4</v>
      </c>
      <c r="B5" s="56">
        <v>16</v>
      </c>
      <c r="C5" s="1" t="s">
        <v>177</v>
      </c>
      <c r="D5" s="1" t="s">
        <v>73</v>
      </c>
      <c r="E5" s="56" t="s">
        <v>33</v>
      </c>
      <c r="F5" s="51">
        <v>1992</v>
      </c>
      <c r="G5" s="52">
        <f t="shared" ca="1" si="0"/>
        <v>25</v>
      </c>
      <c r="H5" s="55">
        <v>1.7</v>
      </c>
      <c r="I5" s="55">
        <v>64.099999999999994</v>
      </c>
      <c r="J5" s="55">
        <f t="shared" si="1"/>
        <v>22.179930795847753</v>
      </c>
      <c r="K5" s="55" t="str">
        <f t="shared" si="2"/>
        <v>normal</v>
      </c>
      <c r="L5" s="56">
        <v>41</v>
      </c>
      <c r="M5" s="56">
        <v>164</v>
      </c>
      <c r="N5" s="56">
        <v>160</v>
      </c>
      <c r="O5" s="56">
        <v>156</v>
      </c>
      <c r="P5" s="55">
        <f t="shared" si="3"/>
        <v>160</v>
      </c>
      <c r="Q5" s="56">
        <v>13</v>
      </c>
      <c r="R5" s="56">
        <v>13</v>
      </c>
      <c r="S5" s="56">
        <v>5</v>
      </c>
      <c r="T5" s="55">
        <f t="shared" ref="T5:T35" si="4">SUM(Q5:S5)/3</f>
        <v>10.333333333333334</v>
      </c>
      <c r="U5" s="55"/>
      <c r="V5" s="1">
        <v>1</v>
      </c>
      <c r="W5" s="1">
        <f>V5+W4</f>
        <v>2</v>
      </c>
      <c r="X5" s="1">
        <f t="shared" ref="X5:X35" si="5">W5/M$43</f>
        <v>6.25E-2</v>
      </c>
      <c r="Y5" s="1">
        <f t="shared" ref="Y5:Y35" si="6">STANDARDIZE(O5,M$43,M$44)</f>
        <v>0.72914369717015803</v>
      </c>
      <c r="Z5" s="1">
        <f t="shared" ref="Z5:Z35" si="7">NORMSDIST(Y5)</f>
        <v>0.76704311630048827</v>
      </c>
      <c r="AA5" s="1">
        <f t="shared" ref="AA5:AA35" si="8">ABS(Z5-X5)</f>
        <v>0.70454311630048827</v>
      </c>
      <c r="AE5" s="57"/>
    </row>
    <row r="6" spans="1:31" s="1" customFormat="1">
      <c r="A6" s="1">
        <v>11</v>
      </c>
      <c r="B6" s="56">
        <v>24</v>
      </c>
      <c r="C6" s="1" t="s">
        <v>211</v>
      </c>
      <c r="D6" s="1" t="s">
        <v>115</v>
      </c>
      <c r="E6" s="56" t="s">
        <v>10</v>
      </c>
      <c r="F6" s="51">
        <v>1983</v>
      </c>
      <c r="G6" s="52">
        <f t="shared" ca="1" si="0"/>
        <v>34</v>
      </c>
      <c r="H6" s="55">
        <v>1.85</v>
      </c>
      <c r="I6" s="55">
        <v>87.3</v>
      </c>
      <c r="J6" s="55">
        <f t="shared" si="1"/>
        <v>25.507669831994153</v>
      </c>
      <c r="K6" s="55" t="str">
        <f t="shared" si="2"/>
        <v>overweight</v>
      </c>
      <c r="L6" s="56">
        <v>37</v>
      </c>
      <c r="M6" s="56">
        <v>158</v>
      </c>
      <c r="N6" s="56">
        <v>159</v>
      </c>
      <c r="O6" s="56">
        <v>157</v>
      </c>
      <c r="P6" s="55">
        <f t="shared" si="3"/>
        <v>158</v>
      </c>
      <c r="Q6" s="56">
        <v>3</v>
      </c>
      <c r="R6" s="56">
        <v>5</v>
      </c>
      <c r="S6" s="56">
        <v>0</v>
      </c>
      <c r="T6" s="55">
        <f t="shared" si="4"/>
        <v>2.6666666666666665</v>
      </c>
      <c r="U6" s="55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0.735023888276369</v>
      </c>
      <c r="Z6" s="1">
        <f t="shared" si="7"/>
        <v>0.76883752709682829</v>
      </c>
      <c r="AA6" s="1">
        <f t="shared" si="8"/>
        <v>0.67508752709682829</v>
      </c>
    </row>
    <row r="7" spans="1:31" s="1" customFormat="1">
      <c r="A7" s="1">
        <v>13</v>
      </c>
      <c r="B7" s="56">
        <v>32</v>
      </c>
      <c r="C7" s="1" t="s">
        <v>334</v>
      </c>
      <c r="D7" s="1" t="s">
        <v>306</v>
      </c>
      <c r="E7" s="56" t="s">
        <v>10</v>
      </c>
      <c r="F7" s="56">
        <v>1988</v>
      </c>
      <c r="G7" s="56">
        <f t="shared" ca="1" si="0"/>
        <v>29</v>
      </c>
      <c r="H7" s="56">
        <v>1.88</v>
      </c>
      <c r="I7" s="56">
        <v>80.5</v>
      </c>
      <c r="J7" s="55">
        <f t="shared" si="1"/>
        <v>22.776143051154371</v>
      </c>
      <c r="K7" s="56" t="str">
        <f t="shared" si="2"/>
        <v>normal</v>
      </c>
      <c r="L7" s="56">
        <v>20</v>
      </c>
      <c r="M7" s="56">
        <v>158</v>
      </c>
      <c r="N7" s="56">
        <v>163</v>
      </c>
      <c r="O7" s="56">
        <v>159</v>
      </c>
      <c r="P7" s="55">
        <f t="shared" si="3"/>
        <v>160</v>
      </c>
      <c r="Q7" s="56">
        <v>3</v>
      </c>
      <c r="R7" s="56">
        <v>3</v>
      </c>
      <c r="S7" s="56">
        <v>4</v>
      </c>
      <c r="T7" s="55">
        <f t="shared" si="4"/>
        <v>3.3333333333333335</v>
      </c>
      <c r="U7" s="55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0.74678427048879092</v>
      </c>
      <c r="Z7" s="1">
        <f t="shared" si="7"/>
        <v>0.77240310406438839</v>
      </c>
      <c r="AA7" s="1">
        <f t="shared" si="8"/>
        <v>0.64740310406438839</v>
      </c>
    </row>
    <row r="8" spans="1:31" s="1" customFormat="1">
      <c r="A8" s="1">
        <v>14</v>
      </c>
      <c r="B8" s="56">
        <v>7</v>
      </c>
      <c r="C8" s="1" t="s">
        <v>150</v>
      </c>
      <c r="D8" s="1" t="s">
        <v>39</v>
      </c>
      <c r="E8" s="56" t="s">
        <v>40</v>
      </c>
      <c r="F8" s="51">
        <v>1990</v>
      </c>
      <c r="G8" s="52">
        <f t="shared" ca="1" si="0"/>
        <v>27</v>
      </c>
      <c r="H8" s="55">
        <v>1.8</v>
      </c>
      <c r="I8" s="55">
        <v>68.2</v>
      </c>
      <c r="J8" s="55">
        <f t="shared" si="1"/>
        <v>21.049382716049383</v>
      </c>
      <c r="K8" s="55" t="str">
        <f t="shared" si="2"/>
        <v>normal</v>
      </c>
      <c r="L8" s="56">
        <v>12</v>
      </c>
      <c r="M8" s="56">
        <v>165</v>
      </c>
      <c r="N8" s="56">
        <v>165</v>
      </c>
      <c r="O8" s="56">
        <v>159</v>
      </c>
      <c r="P8" s="55">
        <f t="shared" si="3"/>
        <v>163</v>
      </c>
      <c r="Q8" s="56">
        <v>8</v>
      </c>
      <c r="R8" s="56">
        <v>8</v>
      </c>
      <c r="S8" s="56">
        <v>10</v>
      </c>
      <c r="T8" s="55">
        <f t="shared" si="4"/>
        <v>8.6666666666666661</v>
      </c>
      <c r="U8" s="55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0.74678427048879092</v>
      </c>
      <c r="Z8" s="1">
        <f t="shared" si="7"/>
        <v>0.77240310406438839</v>
      </c>
      <c r="AA8" s="1">
        <f t="shared" si="8"/>
        <v>0.61615310406438839</v>
      </c>
    </row>
    <row r="9" spans="1:31" s="1" customFormat="1">
      <c r="A9" s="1">
        <v>17</v>
      </c>
      <c r="B9" s="56">
        <v>15</v>
      </c>
      <c r="C9" s="1" t="s">
        <v>338</v>
      </c>
      <c r="D9" s="1" t="s">
        <v>247</v>
      </c>
      <c r="E9" s="56" t="s">
        <v>65</v>
      </c>
      <c r="F9" s="51">
        <v>1987</v>
      </c>
      <c r="G9" s="52">
        <f t="shared" ca="1" si="0"/>
        <v>30</v>
      </c>
      <c r="H9" s="55">
        <v>1.91</v>
      </c>
      <c r="I9" s="55">
        <v>84.1</v>
      </c>
      <c r="J9" s="55">
        <f t="shared" si="1"/>
        <v>23.053096132233215</v>
      </c>
      <c r="K9" s="55" t="str">
        <f t="shared" si="2"/>
        <v>normal</v>
      </c>
      <c r="L9" s="56">
        <v>1</v>
      </c>
      <c r="M9" s="56">
        <v>166</v>
      </c>
      <c r="N9" s="56">
        <v>162</v>
      </c>
      <c r="O9" s="56">
        <v>160</v>
      </c>
      <c r="P9" s="55">
        <f t="shared" si="3"/>
        <v>162.66666666666666</v>
      </c>
      <c r="Q9" s="56">
        <v>13</v>
      </c>
      <c r="R9" s="56">
        <v>6</v>
      </c>
      <c r="S9" s="56">
        <v>6</v>
      </c>
      <c r="T9" s="55">
        <f t="shared" si="4"/>
        <v>8.3333333333333339</v>
      </c>
      <c r="U9" s="55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0.75266446159500189</v>
      </c>
      <c r="Z9" s="1">
        <f t="shared" si="7"/>
        <v>0.77417421462608393</v>
      </c>
      <c r="AA9" s="1">
        <f t="shared" si="8"/>
        <v>0.58667421462608393</v>
      </c>
      <c r="AD9" s="92"/>
      <c r="AE9" s="92"/>
    </row>
    <row r="10" spans="1:31" s="1" customFormat="1">
      <c r="A10" s="1">
        <v>22</v>
      </c>
      <c r="B10" s="56">
        <v>3</v>
      </c>
      <c r="C10" s="1" t="s">
        <v>140</v>
      </c>
      <c r="D10" s="1" t="s">
        <v>23</v>
      </c>
      <c r="E10" s="56" t="s">
        <v>24</v>
      </c>
      <c r="F10" s="51">
        <v>1987</v>
      </c>
      <c r="G10" s="52">
        <f t="shared" ca="1" si="0"/>
        <v>30</v>
      </c>
      <c r="H10" s="55">
        <v>1.78</v>
      </c>
      <c r="I10" s="55">
        <v>74.099999999999994</v>
      </c>
      <c r="J10" s="55">
        <f t="shared" si="1"/>
        <v>23.387198586037115</v>
      </c>
      <c r="K10" s="55" t="str">
        <f t="shared" si="2"/>
        <v>normal</v>
      </c>
      <c r="L10" s="56">
        <v>29</v>
      </c>
      <c r="M10" s="56">
        <v>158</v>
      </c>
      <c r="N10" s="56">
        <v>160</v>
      </c>
      <c r="O10" s="56">
        <v>161</v>
      </c>
      <c r="P10" s="55">
        <f t="shared" si="3"/>
        <v>159.66666666666666</v>
      </c>
      <c r="Q10" s="56">
        <v>6</v>
      </c>
      <c r="R10" s="56">
        <v>6</v>
      </c>
      <c r="S10" s="56">
        <v>2</v>
      </c>
      <c r="T10" s="55">
        <f t="shared" si="4"/>
        <v>4.666666666666667</v>
      </c>
      <c r="U10" s="55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0.75854465270121274</v>
      </c>
      <c r="Z10" s="1">
        <f t="shared" si="7"/>
        <v>0.77593750393040417</v>
      </c>
      <c r="AA10" s="1">
        <f t="shared" si="8"/>
        <v>0.55718750393040417</v>
      </c>
    </row>
    <row r="11" spans="1:31" s="1" customFormat="1">
      <c r="A11" s="1">
        <v>24</v>
      </c>
      <c r="B11" s="56">
        <v>26</v>
      </c>
      <c r="C11" s="1" t="s">
        <v>216</v>
      </c>
      <c r="D11" s="1" t="s">
        <v>11</v>
      </c>
      <c r="E11" s="56" t="s">
        <v>10</v>
      </c>
      <c r="F11" s="51">
        <v>1991</v>
      </c>
      <c r="G11" s="52">
        <f t="shared" ca="1" si="0"/>
        <v>26</v>
      </c>
      <c r="H11" s="55">
        <v>1.88</v>
      </c>
      <c r="I11" s="55">
        <v>78.2</v>
      </c>
      <c r="J11" s="55">
        <f t="shared" si="1"/>
        <v>22.125396106835673</v>
      </c>
      <c r="K11" s="55" t="str">
        <f t="shared" si="2"/>
        <v>normal</v>
      </c>
      <c r="L11" s="56">
        <v>21</v>
      </c>
      <c r="M11" s="56">
        <v>165</v>
      </c>
      <c r="N11" s="56">
        <v>163</v>
      </c>
      <c r="O11" s="56">
        <v>163</v>
      </c>
      <c r="P11" s="55">
        <f t="shared" si="3"/>
        <v>163.66666666666666</v>
      </c>
      <c r="Q11" s="56">
        <v>25</v>
      </c>
      <c r="R11" s="56">
        <v>25</v>
      </c>
      <c r="S11" s="56">
        <v>5</v>
      </c>
      <c r="T11" s="55">
        <f t="shared" si="4"/>
        <v>18.333333333333332</v>
      </c>
      <c r="U11" s="55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0.77030503491363467</v>
      </c>
      <c r="Z11" s="1">
        <f t="shared" si="7"/>
        <v>0.77944051478739151</v>
      </c>
      <c r="AA11" s="1">
        <f t="shared" si="8"/>
        <v>0.52944051478739151</v>
      </c>
    </row>
    <row r="12" spans="1:31" s="1" customFormat="1">
      <c r="A12" s="1">
        <v>28</v>
      </c>
      <c r="B12" s="56">
        <v>19</v>
      </c>
      <c r="C12" s="1" t="s">
        <v>196</v>
      </c>
      <c r="D12" s="1" t="s">
        <v>97</v>
      </c>
      <c r="E12" s="56" t="s">
        <v>2</v>
      </c>
      <c r="F12" s="51">
        <v>1986</v>
      </c>
      <c r="G12" s="52">
        <f t="shared" ca="1" si="0"/>
        <v>31</v>
      </c>
      <c r="H12" s="55">
        <v>1.85</v>
      </c>
      <c r="I12" s="55">
        <v>75</v>
      </c>
      <c r="J12" s="55">
        <f t="shared" si="1"/>
        <v>21.913805697589478</v>
      </c>
      <c r="K12" s="55" t="str">
        <f t="shared" si="2"/>
        <v>normal</v>
      </c>
      <c r="L12" s="56">
        <v>25</v>
      </c>
      <c r="M12" s="56">
        <v>163</v>
      </c>
      <c r="N12" s="56">
        <v>164</v>
      </c>
      <c r="O12" s="56">
        <v>163</v>
      </c>
      <c r="P12" s="55">
        <f t="shared" si="3"/>
        <v>163.33333333333334</v>
      </c>
      <c r="Q12" s="56">
        <v>4</v>
      </c>
      <c r="R12" s="56">
        <v>4</v>
      </c>
      <c r="S12" s="56">
        <v>3</v>
      </c>
      <c r="T12" s="55">
        <f t="shared" si="4"/>
        <v>3.6666666666666665</v>
      </c>
      <c r="U12" s="55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0.77030503491363467</v>
      </c>
      <c r="Z12" s="1">
        <f t="shared" si="7"/>
        <v>0.77944051478739151</v>
      </c>
      <c r="AA12" s="1">
        <f t="shared" si="8"/>
        <v>0.49819051478739151</v>
      </c>
    </row>
    <row r="13" spans="1:31" s="1" customFormat="1">
      <c r="A13" s="1">
        <v>29</v>
      </c>
      <c r="B13" s="56">
        <v>20</v>
      </c>
      <c r="C13" s="1" t="s">
        <v>201</v>
      </c>
      <c r="D13" s="1" t="s">
        <v>104</v>
      </c>
      <c r="E13" s="56" t="s">
        <v>4</v>
      </c>
      <c r="F13" s="51">
        <v>1989</v>
      </c>
      <c r="G13" s="52">
        <f t="shared" ca="1" si="0"/>
        <v>28</v>
      </c>
      <c r="H13" s="55">
        <v>1.78</v>
      </c>
      <c r="I13" s="55">
        <v>75</v>
      </c>
      <c r="J13" s="55">
        <f t="shared" si="1"/>
        <v>23.671253629592222</v>
      </c>
      <c r="K13" s="55" t="str">
        <f t="shared" si="2"/>
        <v>normal</v>
      </c>
      <c r="L13" s="56">
        <v>9</v>
      </c>
      <c r="M13" s="56">
        <v>166</v>
      </c>
      <c r="N13" s="56">
        <v>164</v>
      </c>
      <c r="O13" s="56">
        <v>163</v>
      </c>
      <c r="P13" s="55">
        <f t="shared" si="3"/>
        <v>164.33333333333334</v>
      </c>
      <c r="Q13" s="56">
        <v>8</v>
      </c>
      <c r="R13" s="56">
        <v>11</v>
      </c>
      <c r="S13" s="56">
        <v>8</v>
      </c>
      <c r="T13" s="55">
        <f t="shared" si="4"/>
        <v>9</v>
      </c>
      <c r="U13" s="55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0.77030503491363467</v>
      </c>
      <c r="Z13" s="1">
        <f t="shared" si="7"/>
        <v>0.77944051478739151</v>
      </c>
      <c r="AA13" s="1">
        <f t="shared" si="8"/>
        <v>0.46694051478739151</v>
      </c>
    </row>
    <row r="14" spans="1:31" s="1" customFormat="1">
      <c r="A14" s="1">
        <v>30</v>
      </c>
      <c r="B14" s="56">
        <v>11</v>
      </c>
      <c r="C14" s="1" t="s">
        <v>157</v>
      </c>
      <c r="D14" s="1" t="s">
        <v>47</v>
      </c>
      <c r="E14" s="56" t="s">
        <v>48</v>
      </c>
      <c r="F14" s="51">
        <v>1992</v>
      </c>
      <c r="G14" s="52">
        <f t="shared" ca="1" si="0"/>
        <v>25</v>
      </c>
      <c r="H14" s="55">
        <v>1.85</v>
      </c>
      <c r="I14" s="55">
        <v>79.099999999999994</v>
      </c>
      <c r="J14" s="55">
        <f t="shared" si="1"/>
        <v>23.111760409057702</v>
      </c>
      <c r="K14" s="55" t="str">
        <f t="shared" si="2"/>
        <v>normal</v>
      </c>
      <c r="L14" s="56">
        <v>63</v>
      </c>
      <c r="M14" s="56">
        <v>151</v>
      </c>
      <c r="N14" s="56">
        <v>151</v>
      </c>
      <c r="O14" s="56">
        <v>165</v>
      </c>
      <c r="P14" s="55">
        <f t="shared" si="3"/>
        <v>155.66666666666666</v>
      </c>
      <c r="Q14" s="56">
        <v>2</v>
      </c>
      <c r="R14" s="56">
        <v>2</v>
      </c>
      <c r="S14" s="56">
        <v>1</v>
      </c>
      <c r="T14" s="55">
        <f t="shared" si="4"/>
        <v>1.6666666666666667</v>
      </c>
      <c r="U14" s="55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0.78206541712605659</v>
      </c>
      <c r="Z14" s="1">
        <f t="shared" si="7"/>
        <v>0.78291193525317815</v>
      </c>
      <c r="AA14" s="1">
        <f t="shared" si="8"/>
        <v>0.43916193525317815</v>
      </c>
    </row>
    <row r="15" spans="1:31" s="1" customFormat="1">
      <c r="A15" s="1">
        <v>34</v>
      </c>
      <c r="B15" s="56">
        <v>1</v>
      </c>
      <c r="C15" s="1" t="s">
        <v>130</v>
      </c>
      <c r="D15" s="1" t="s">
        <v>11</v>
      </c>
      <c r="E15" s="56" t="s">
        <v>12</v>
      </c>
      <c r="F15" s="51">
        <v>1986</v>
      </c>
      <c r="G15" s="51">
        <f t="shared" ca="1" si="0"/>
        <v>31</v>
      </c>
      <c r="H15" s="55">
        <v>1.8</v>
      </c>
      <c r="I15" s="55">
        <v>80</v>
      </c>
      <c r="J15" s="55">
        <f t="shared" si="1"/>
        <v>24.691358024691358</v>
      </c>
      <c r="K15" s="55" t="str">
        <f t="shared" si="2"/>
        <v>normal</v>
      </c>
      <c r="L15" s="56">
        <v>23</v>
      </c>
      <c r="M15" s="56">
        <v>162</v>
      </c>
      <c r="N15" s="56">
        <v>162</v>
      </c>
      <c r="O15" s="56">
        <v>165</v>
      </c>
      <c r="P15" s="55">
        <f t="shared" si="3"/>
        <v>163</v>
      </c>
      <c r="Q15" s="56">
        <v>2</v>
      </c>
      <c r="R15" s="56">
        <v>16</v>
      </c>
      <c r="S15" s="56">
        <v>6</v>
      </c>
      <c r="T15" s="55">
        <f t="shared" si="4"/>
        <v>8</v>
      </c>
      <c r="U15" s="55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0.78206541712605659</v>
      </c>
      <c r="Z15" s="1">
        <f t="shared" si="7"/>
        <v>0.78291193525317815</v>
      </c>
      <c r="AA15" s="1">
        <f t="shared" si="8"/>
        <v>0.40791193525317815</v>
      </c>
    </row>
    <row r="16" spans="1:31" s="1" customFormat="1">
      <c r="A16" s="1">
        <v>36</v>
      </c>
      <c r="B16" s="56">
        <v>25</v>
      </c>
      <c r="C16" s="1" t="s">
        <v>212</v>
      </c>
      <c r="D16" s="1" t="s">
        <v>116</v>
      </c>
      <c r="E16" s="56" t="s">
        <v>33</v>
      </c>
      <c r="F16" s="51">
        <v>1985</v>
      </c>
      <c r="G16" s="52">
        <f t="shared" ca="1" si="0"/>
        <v>32</v>
      </c>
      <c r="H16" s="55">
        <v>1.88</v>
      </c>
      <c r="I16" s="55">
        <v>83.2</v>
      </c>
      <c r="J16" s="55">
        <f t="shared" si="1"/>
        <v>23.540063377093709</v>
      </c>
      <c r="K16" s="55" t="str">
        <f t="shared" si="2"/>
        <v>normal</v>
      </c>
      <c r="L16" s="56">
        <v>65</v>
      </c>
      <c r="M16" s="56">
        <v>163</v>
      </c>
      <c r="N16" s="56">
        <v>166</v>
      </c>
      <c r="O16" s="56">
        <v>167</v>
      </c>
      <c r="P16" s="55">
        <f t="shared" si="3"/>
        <v>165.33333333333334</v>
      </c>
      <c r="Q16" s="56">
        <v>5</v>
      </c>
      <c r="R16" s="56">
        <v>2</v>
      </c>
      <c r="S16" s="56">
        <v>7</v>
      </c>
      <c r="T16" s="55">
        <f t="shared" si="4"/>
        <v>4.666666666666667</v>
      </c>
      <c r="U16" s="55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0.79382579933847852</v>
      </c>
      <c r="Z16" s="1">
        <f t="shared" si="7"/>
        <v>0.78635157445988524</v>
      </c>
      <c r="AA16" s="1">
        <f t="shared" si="8"/>
        <v>0.38010157445988524</v>
      </c>
    </row>
    <row r="17" spans="1:27" s="1" customFormat="1">
      <c r="A17" s="1">
        <v>43</v>
      </c>
      <c r="B17" s="56">
        <v>12</v>
      </c>
      <c r="C17" s="1" t="s">
        <v>161</v>
      </c>
      <c r="D17" s="1" t="s">
        <v>52</v>
      </c>
      <c r="E17" s="56" t="s">
        <v>53</v>
      </c>
      <c r="F17" s="51">
        <v>1985</v>
      </c>
      <c r="G17" s="52">
        <f t="shared" ca="1" si="0"/>
        <v>32</v>
      </c>
      <c r="H17" s="55">
        <v>1.83</v>
      </c>
      <c r="I17" s="55">
        <v>81.400000000000006</v>
      </c>
      <c r="J17" s="55">
        <f t="shared" si="1"/>
        <v>24.306488697781358</v>
      </c>
      <c r="K17" s="55" t="str">
        <f t="shared" si="2"/>
        <v>normal</v>
      </c>
      <c r="L17" s="56">
        <v>3</v>
      </c>
      <c r="M17" s="56">
        <v>165</v>
      </c>
      <c r="N17" s="56">
        <v>176</v>
      </c>
      <c r="O17" s="56">
        <v>168</v>
      </c>
      <c r="P17" s="55">
        <f t="shared" si="3"/>
        <v>169.66666666666666</v>
      </c>
      <c r="Q17" s="56">
        <v>6</v>
      </c>
      <c r="R17" s="56">
        <v>3</v>
      </c>
      <c r="S17" s="56">
        <v>7</v>
      </c>
      <c r="T17" s="55">
        <f t="shared" si="4"/>
        <v>5.333333333333333</v>
      </c>
      <c r="U17" s="55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0.79970599044468949</v>
      </c>
      <c r="Z17" s="1">
        <f t="shared" si="7"/>
        <v>0.78805941931587797</v>
      </c>
      <c r="AA17" s="1">
        <f t="shared" si="8"/>
        <v>0.35055941931587797</v>
      </c>
    </row>
    <row r="18" spans="1:27" s="1" customFormat="1">
      <c r="A18" s="1">
        <v>45</v>
      </c>
      <c r="B18" s="56">
        <v>31</v>
      </c>
      <c r="C18" s="1" t="s">
        <v>337</v>
      </c>
      <c r="D18" s="1" t="s">
        <v>302</v>
      </c>
      <c r="E18" s="56" t="s">
        <v>7</v>
      </c>
      <c r="F18" s="56">
        <v>1989</v>
      </c>
      <c r="G18" s="56">
        <f t="shared" ca="1" si="0"/>
        <v>28</v>
      </c>
      <c r="H18" s="55">
        <v>1.88</v>
      </c>
      <c r="I18" s="56">
        <v>86.4</v>
      </c>
      <c r="J18" s="55">
        <f t="shared" si="1"/>
        <v>24.445450430058852</v>
      </c>
      <c r="K18" s="56" t="str">
        <f t="shared" si="2"/>
        <v>normal</v>
      </c>
      <c r="L18" s="56">
        <v>26</v>
      </c>
      <c r="M18" s="56">
        <v>168</v>
      </c>
      <c r="N18" s="56">
        <v>174</v>
      </c>
      <c r="O18" s="56">
        <v>169</v>
      </c>
      <c r="P18" s="55">
        <f t="shared" si="3"/>
        <v>170.33333333333334</v>
      </c>
      <c r="Q18" s="56">
        <v>2</v>
      </c>
      <c r="R18" s="56">
        <v>9</v>
      </c>
      <c r="S18" s="56">
        <v>5</v>
      </c>
      <c r="T18" s="55">
        <f t="shared" si="4"/>
        <v>5.333333333333333</v>
      </c>
      <c r="U18" s="55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0.80558618155090045</v>
      </c>
      <c r="Z18" s="1">
        <f t="shared" si="7"/>
        <v>0.78975925203721942</v>
      </c>
      <c r="AA18" s="1">
        <f t="shared" si="8"/>
        <v>0.32100925203721942</v>
      </c>
    </row>
    <row r="19" spans="1:27" s="1" customFormat="1">
      <c r="A19" s="1">
        <v>51</v>
      </c>
      <c r="B19" s="56">
        <v>5</v>
      </c>
      <c r="C19" s="1" t="s">
        <v>143</v>
      </c>
      <c r="D19" s="1" t="s">
        <v>27</v>
      </c>
      <c r="E19" s="56" t="s">
        <v>28</v>
      </c>
      <c r="F19" s="51">
        <v>1993</v>
      </c>
      <c r="G19" s="52">
        <f t="shared" ca="1" si="0"/>
        <v>24</v>
      </c>
      <c r="H19" s="55">
        <v>1.85</v>
      </c>
      <c r="I19" s="55">
        <v>81.8</v>
      </c>
      <c r="J19" s="55">
        <f t="shared" si="1"/>
        <v>23.900657414170926</v>
      </c>
      <c r="K19" s="55" t="str">
        <f t="shared" si="2"/>
        <v>normal</v>
      </c>
      <c r="L19" s="56">
        <v>7</v>
      </c>
      <c r="M19" s="56">
        <v>171</v>
      </c>
      <c r="N19" s="56">
        <v>171</v>
      </c>
      <c r="O19" s="56">
        <v>170</v>
      </c>
      <c r="P19" s="55">
        <f t="shared" si="3"/>
        <v>170.66666666666666</v>
      </c>
      <c r="Q19" s="56">
        <v>2</v>
      </c>
      <c r="R19" s="56">
        <v>2</v>
      </c>
      <c r="S19" s="56">
        <v>4</v>
      </c>
      <c r="T19" s="55">
        <f t="shared" si="4"/>
        <v>2.6666666666666665</v>
      </c>
      <c r="U19" s="55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0.8114663726571113</v>
      </c>
      <c r="Z19" s="1">
        <f t="shared" si="7"/>
        <v>0.79145105171420549</v>
      </c>
      <c r="AA19" s="1">
        <f t="shared" si="8"/>
        <v>0.29145105171420549</v>
      </c>
    </row>
    <row r="20" spans="1:27" s="1" customFormat="1">
      <c r="A20" s="1">
        <v>54</v>
      </c>
      <c r="B20" s="56">
        <v>21</v>
      </c>
      <c r="C20" s="1" t="s">
        <v>202</v>
      </c>
      <c r="D20" s="1" t="s">
        <v>105</v>
      </c>
      <c r="E20" s="56" t="s">
        <v>65</v>
      </c>
      <c r="F20" s="51">
        <v>1995</v>
      </c>
      <c r="G20" s="52">
        <f t="shared" ca="1" si="0"/>
        <v>22</v>
      </c>
      <c r="H20" s="55">
        <v>1.88</v>
      </c>
      <c r="I20" s="55">
        <v>83.6</v>
      </c>
      <c r="J20" s="55">
        <f t="shared" si="1"/>
        <v>23.65323675871435</v>
      </c>
      <c r="K20" s="55" t="str">
        <f t="shared" si="2"/>
        <v>normal</v>
      </c>
      <c r="L20" s="56">
        <v>49</v>
      </c>
      <c r="M20" s="56">
        <v>169</v>
      </c>
      <c r="N20" s="56">
        <v>169</v>
      </c>
      <c r="O20" s="56">
        <v>171</v>
      </c>
      <c r="P20" s="55">
        <f t="shared" si="3"/>
        <v>169.66666666666666</v>
      </c>
      <c r="Q20" s="56">
        <v>13</v>
      </c>
      <c r="R20" s="56">
        <v>21</v>
      </c>
      <c r="S20" s="56">
        <v>24</v>
      </c>
      <c r="T20" s="55">
        <f t="shared" si="4"/>
        <v>19.333333333333332</v>
      </c>
      <c r="U20" s="55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0.81734656376332226</v>
      </c>
      <c r="Z20" s="1">
        <f t="shared" si="7"/>
        <v>0.79313479809013554</v>
      </c>
      <c r="AA20" s="1">
        <f t="shared" si="8"/>
        <v>0.26188479809013554</v>
      </c>
    </row>
    <row r="21" spans="1:27" s="1" customFormat="1">
      <c r="A21" s="1">
        <v>68</v>
      </c>
      <c r="B21" s="56">
        <v>28</v>
      </c>
      <c r="C21" s="1" t="s">
        <v>219</v>
      </c>
      <c r="D21" s="1" t="s">
        <v>121</v>
      </c>
      <c r="E21" s="56" t="s">
        <v>10</v>
      </c>
      <c r="F21" s="51">
        <v>1983</v>
      </c>
      <c r="G21" s="52">
        <f t="shared" ca="1" si="0"/>
        <v>34</v>
      </c>
      <c r="H21" s="55">
        <v>1.85</v>
      </c>
      <c r="I21" s="55">
        <v>80</v>
      </c>
      <c r="J21" s="55">
        <f t="shared" si="1"/>
        <v>23.374726077428779</v>
      </c>
      <c r="K21" s="55" t="str">
        <f t="shared" si="2"/>
        <v>normal</v>
      </c>
      <c r="L21" s="56">
        <v>153</v>
      </c>
      <c r="M21" s="56">
        <v>178</v>
      </c>
      <c r="N21" s="56">
        <v>178</v>
      </c>
      <c r="O21" s="56">
        <v>171</v>
      </c>
      <c r="P21" s="55">
        <f t="shared" si="3"/>
        <v>175.66666666666666</v>
      </c>
      <c r="Q21" s="56">
        <v>8</v>
      </c>
      <c r="R21" s="56">
        <v>4</v>
      </c>
      <c r="S21" s="56">
        <v>14</v>
      </c>
      <c r="T21" s="55">
        <f t="shared" si="4"/>
        <v>8.6666666666666661</v>
      </c>
      <c r="U21" s="55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0.81734656376332226</v>
      </c>
      <c r="Z21" s="1">
        <f t="shared" si="7"/>
        <v>0.79313479809013554</v>
      </c>
      <c r="AA21" s="1">
        <f t="shared" si="8"/>
        <v>0.23063479809013554</v>
      </c>
    </row>
    <row r="22" spans="1:27" s="1" customFormat="1">
      <c r="A22" s="1">
        <v>70</v>
      </c>
      <c r="B22" s="56">
        <v>14</v>
      </c>
      <c r="C22" s="1" t="s">
        <v>170</v>
      </c>
      <c r="D22" s="1" t="s">
        <v>62</v>
      </c>
      <c r="E22" s="56" t="s">
        <v>63</v>
      </c>
      <c r="F22" s="51">
        <v>1996</v>
      </c>
      <c r="G22" s="52">
        <f t="shared" ca="1" si="0"/>
        <v>21</v>
      </c>
      <c r="H22" s="55">
        <v>1.85</v>
      </c>
      <c r="I22" s="55">
        <v>83.2</v>
      </c>
      <c r="J22" s="55">
        <f t="shared" si="1"/>
        <v>24.309715120525929</v>
      </c>
      <c r="K22" s="55" t="str">
        <f t="shared" si="2"/>
        <v>normal</v>
      </c>
      <c r="L22" s="56">
        <v>67</v>
      </c>
      <c r="M22" s="56">
        <v>175</v>
      </c>
      <c r="N22" s="56">
        <v>164</v>
      </c>
      <c r="O22" s="56">
        <v>172</v>
      </c>
      <c r="P22" s="55">
        <f t="shared" si="3"/>
        <v>170.33333333333334</v>
      </c>
      <c r="Q22" s="56">
        <v>7</v>
      </c>
      <c r="R22" s="56">
        <v>5</v>
      </c>
      <c r="S22" s="56">
        <v>2</v>
      </c>
      <c r="T22" s="55">
        <f t="shared" si="4"/>
        <v>4.666666666666667</v>
      </c>
      <c r="U22" s="55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0.82322675486953323</v>
      </c>
      <c r="Z22" s="1">
        <f t="shared" si="7"/>
        <v>0.79481047156030948</v>
      </c>
      <c r="AA22" s="1">
        <f t="shared" si="8"/>
        <v>0.20106047156030948</v>
      </c>
    </row>
    <row r="23" spans="1:27" s="1" customFormat="1">
      <c r="A23" s="1">
        <v>75</v>
      </c>
      <c r="B23" s="56">
        <v>23</v>
      </c>
      <c r="C23" s="1" t="s">
        <v>207</v>
      </c>
      <c r="D23" s="1" t="s">
        <v>111</v>
      </c>
      <c r="E23" s="56" t="s">
        <v>2</v>
      </c>
      <c r="F23" s="51">
        <v>1986</v>
      </c>
      <c r="G23" s="52">
        <f t="shared" ca="1" si="0"/>
        <v>31</v>
      </c>
      <c r="H23" s="55">
        <v>1.93</v>
      </c>
      <c r="I23" s="55">
        <v>80.5</v>
      </c>
      <c r="J23" s="55">
        <f t="shared" si="1"/>
        <v>21.611318424655696</v>
      </c>
      <c r="K23" s="55" t="str">
        <f t="shared" si="2"/>
        <v>normal</v>
      </c>
      <c r="L23" s="56">
        <v>16</v>
      </c>
      <c r="M23" s="56">
        <v>164</v>
      </c>
      <c r="N23" s="56">
        <v>172</v>
      </c>
      <c r="O23" s="56">
        <v>173</v>
      </c>
      <c r="P23" s="55">
        <f t="shared" si="3"/>
        <v>169.66666666666666</v>
      </c>
      <c r="Q23" s="56">
        <v>3</v>
      </c>
      <c r="R23" s="56">
        <v>5</v>
      </c>
      <c r="S23" s="56">
        <v>7</v>
      </c>
      <c r="T23" s="55">
        <f t="shared" si="4"/>
        <v>5</v>
      </c>
      <c r="U23" s="55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0.82910694597574419</v>
      </c>
      <c r="Z23" s="1">
        <f t="shared" si="7"/>
        <v>0.79647805317094278</v>
      </c>
      <c r="AA23" s="1">
        <f t="shared" si="8"/>
        <v>0.17147805317094278</v>
      </c>
    </row>
    <row r="24" spans="1:27" s="1" customFormat="1">
      <c r="A24" s="1">
        <v>76</v>
      </c>
      <c r="B24" s="56">
        <v>9</v>
      </c>
      <c r="C24" s="1" t="s">
        <v>156</v>
      </c>
      <c r="D24" s="1" t="s">
        <v>45</v>
      </c>
      <c r="E24" s="56" t="s">
        <v>10</v>
      </c>
      <c r="F24" s="51">
        <v>1986</v>
      </c>
      <c r="G24" s="52">
        <f t="shared" ca="1" si="0"/>
        <v>31</v>
      </c>
      <c r="H24" s="55">
        <v>1.85</v>
      </c>
      <c r="I24" s="55">
        <v>85.5</v>
      </c>
      <c r="J24" s="55">
        <f t="shared" si="1"/>
        <v>24.981738495252007</v>
      </c>
      <c r="K24" s="55" t="str">
        <f t="shared" si="2"/>
        <v>normal</v>
      </c>
      <c r="L24" s="56">
        <v>4</v>
      </c>
      <c r="M24" s="56">
        <v>173</v>
      </c>
      <c r="N24" s="56">
        <v>173</v>
      </c>
      <c r="O24" s="56">
        <v>173</v>
      </c>
      <c r="P24" s="55">
        <f t="shared" si="3"/>
        <v>173</v>
      </c>
      <c r="Q24" s="56">
        <v>3</v>
      </c>
      <c r="R24" s="56">
        <v>1</v>
      </c>
      <c r="S24" s="56">
        <v>4</v>
      </c>
      <c r="T24" s="55">
        <f t="shared" si="4"/>
        <v>2.6666666666666665</v>
      </c>
      <c r="U24" s="55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0.82910694597574419</v>
      </c>
      <c r="Z24" s="1">
        <f t="shared" si="7"/>
        <v>0.79647805317094278</v>
      </c>
      <c r="AA24" s="1">
        <f t="shared" si="8"/>
        <v>0.14022805317094278</v>
      </c>
    </row>
    <row r="25" spans="1:27" s="1" customFormat="1">
      <c r="A25" s="1">
        <v>80</v>
      </c>
      <c r="B25" s="56">
        <v>10</v>
      </c>
      <c r="C25" s="1" t="s">
        <v>243</v>
      </c>
      <c r="D25" s="1" t="s">
        <v>46</v>
      </c>
      <c r="E25" s="56" t="s">
        <v>9</v>
      </c>
      <c r="F25" s="51">
        <v>1988</v>
      </c>
      <c r="G25" s="52">
        <f t="shared" ca="1" si="0"/>
        <v>29</v>
      </c>
      <c r="H25" s="55">
        <v>1.98</v>
      </c>
      <c r="I25" s="55">
        <v>89.1</v>
      </c>
      <c r="J25" s="55">
        <f t="shared" si="1"/>
        <v>22.727272727272727</v>
      </c>
      <c r="K25" s="55" t="str">
        <f t="shared" si="2"/>
        <v>normal</v>
      </c>
      <c r="L25" s="56">
        <v>8</v>
      </c>
      <c r="M25" s="56">
        <v>179</v>
      </c>
      <c r="N25" s="56">
        <v>177</v>
      </c>
      <c r="O25" s="56">
        <v>174</v>
      </c>
      <c r="P25" s="55">
        <f t="shared" si="3"/>
        <v>176.66666666666666</v>
      </c>
      <c r="Q25" s="56">
        <v>17</v>
      </c>
      <c r="R25" s="56">
        <v>5</v>
      </c>
      <c r="S25" s="56">
        <v>6</v>
      </c>
      <c r="T25" s="55">
        <f t="shared" si="4"/>
        <v>9.3333333333333339</v>
      </c>
      <c r="U25" s="55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0.83498713708195516</v>
      </c>
      <c r="Z25" s="1">
        <f t="shared" si="7"/>
        <v>0.79813752461799581</v>
      </c>
      <c r="AA25" s="1">
        <f t="shared" si="8"/>
        <v>0.11063752461799581</v>
      </c>
    </row>
    <row r="26" spans="1:27" s="1" customFormat="1">
      <c r="A26" s="1">
        <v>81</v>
      </c>
      <c r="B26" s="56">
        <v>22</v>
      </c>
      <c r="C26" s="1" t="s">
        <v>206</v>
      </c>
      <c r="D26" s="1" t="s">
        <v>110</v>
      </c>
      <c r="E26" s="56" t="s">
        <v>2</v>
      </c>
      <c r="F26" s="51">
        <v>1994</v>
      </c>
      <c r="G26" s="52">
        <f t="shared" ca="1" si="0"/>
        <v>23</v>
      </c>
      <c r="H26" s="55">
        <v>1.85</v>
      </c>
      <c r="I26" s="55">
        <v>81.400000000000006</v>
      </c>
      <c r="J26" s="55">
        <f t="shared" si="1"/>
        <v>23.783783783783782</v>
      </c>
      <c r="K26" s="55" t="str">
        <f t="shared" si="2"/>
        <v>normal</v>
      </c>
      <c r="L26" s="56">
        <v>17</v>
      </c>
      <c r="M26" s="56">
        <v>174</v>
      </c>
      <c r="N26" s="56">
        <v>176</v>
      </c>
      <c r="O26" s="56">
        <v>176</v>
      </c>
      <c r="P26" s="55">
        <f t="shared" si="3"/>
        <v>175.33333333333334</v>
      </c>
      <c r="Q26" s="56">
        <v>2</v>
      </c>
      <c r="R26" s="56">
        <v>6</v>
      </c>
      <c r="S26" s="56">
        <v>4</v>
      </c>
      <c r="T26" s="55">
        <f t="shared" si="4"/>
        <v>4</v>
      </c>
      <c r="U26" s="55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0.84674751929437708</v>
      </c>
      <c r="Z26" s="1">
        <f t="shared" si="7"/>
        <v>0.80143206704631154</v>
      </c>
      <c r="AA26" s="1">
        <f t="shared" si="8"/>
        <v>8.2682067046311536E-2</v>
      </c>
    </row>
    <row r="27" spans="1:27" s="1" customFormat="1">
      <c r="A27" s="1">
        <v>85</v>
      </c>
      <c r="B27" s="56">
        <v>30</v>
      </c>
      <c r="C27" s="1" t="s">
        <v>336</v>
      </c>
      <c r="D27" s="1" t="s">
        <v>298</v>
      </c>
      <c r="E27" s="56" t="s">
        <v>10</v>
      </c>
      <c r="F27" s="56">
        <v>1981</v>
      </c>
      <c r="G27" s="56">
        <f t="shared" ca="1" si="0"/>
        <v>36</v>
      </c>
      <c r="H27" s="56">
        <v>1.88</v>
      </c>
      <c r="I27" s="55">
        <v>85</v>
      </c>
      <c r="J27" s="55">
        <f t="shared" si="1"/>
        <v>24.049343594386603</v>
      </c>
      <c r="K27" s="56" t="str">
        <f t="shared" si="2"/>
        <v>normal</v>
      </c>
      <c r="L27" s="56">
        <v>36</v>
      </c>
      <c r="M27" s="56">
        <v>176</v>
      </c>
      <c r="N27" s="56">
        <v>176</v>
      </c>
      <c r="O27" s="56">
        <v>176</v>
      </c>
      <c r="P27" s="55">
        <f t="shared" si="3"/>
        <v>176</v>
      </c>
      <c r="Q27" s="56">
        <v>0</v>
      </c>
      <c r="R27" s="56">
        <v>5</v>
      </c>
      <c r="S27" s="56">
        <v>2</v>
      </c>
      <c r="T27" s="55">
        <f t="shared" si="4"/>
        <v>2.3333333333333335</v>
      </c>
      <c r="U27" s="55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0.84674751929437708</v>
      </c>
      <c r="Z27" s="1">
        <f t="shared" si="7"/>
        <v>0.80143206704631154</v>
      </c>
      <c r="AA27" s="1">
        <f t="shared" si="8"/>
        <v>5.1432067046311536E-2</v>
      </c>
    </row>
    <row r="28" spans="1:27" s="1" customFormat="1">
      <c r="A28" s="1">
        <v>86</v>
      </c>
      <c r="B28" s="56">
        <v>2</v>
      </c>
      <c r="C28" s="1" t="s">
        <v>133</v>
      </c>
      <c r="D28" s="1" t="s">
        <v>15</v>
      </c>
      <c r="E28" s="56" t="s">
        <v>8</v>
      </c>
      <c r="F28" s="51">
        <v>1993</v>
      </c>
      <c r="G28" s="52">
        <f t="shared" ca="1" si="0"/>
        <v>24</v>
      </c>
      <c r="H28" s="55">
        <v>1.98</v>
      </c>
      <c r="I28" s="55">
        <v>92.3</v>
      </c>
      <c r="J28" s="55">
        <f t="shared" si="1"/>
        <v>23.543515967758392</v>
      </c>
      <c r="K28" s="55" t="str">
        <f t="shared" si="2"/>
        <v>normal</v>
      </c>
      <c r="L28" s="56">
        <v>57</v>
      </c>
      <c r="M28" s="56">
        <v>179</v>
      </c>
      <c r="N28" s="56">
        <v>179</v>
      </c>
      <c r="O28" s="56">
        <v>176</v>
      </c>
      <c r="P28" s="55">
        <f t="shared" si="3"/>
        <v>178</v>
      </c>
      <c r="Q28" s="56">
        <v>4</v>
      </c>
      <c r="R28" s="56">
        <v>8</v>
      </c>
      <c r="S28" s="56">
        <v>0</v>
      </c>
      <c r="T28" s="55">
        <f t="shared" si="4"/>
        <v>4</v>
      </c>
      <c r="U28" s="55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0.84674751929437708</v>
      </c>
      <c r="Z28" s="1">
        <f t="shared" si="7"/>
        <v>0.80143206704631154</v>
      </c>
      <c r="AA28" s="1">
        <f t="shared" si="8"/>
        <v>2.0182067046311536E-2</v>
      </c>
    </row>
    <row r="29" spans="1:27" s="1" customFormat="1">
      <c r="A29" s="1">
        <v>90</v>
      </c>
      <c r="B29" s="56">
        <v>18</v>
      </c>
      <c r="C29" s="1" t="s">
        <v>194</v>
      </c>
      <c r="D29" s="1" t="s">
        <v>94</v>
      </c>
      <c r="E29" s="56" t="s">
        <v>95</v>
      </c>
      <c r="F29" s="51">
        <v>1991</v>
      </c>
      <c r="G29" s="52">
        <f t="shared" ca="1" si="0"/>
        <v>26</v>
      </c>
      <c r="H29" s="55">
        <v>1.91</v>
      </c>
      <c r="I29" s="55">
        <v>80</v>
      </c>
      <c r="J29" s="55">
        <f t="shared" si="1"/>
        <v>21.929223431375238</v>
      </c>
      <c r="K29" s="55" t="str">
        <f t="shared" si="2"/>
        <v>normal</v>
      </c>
      <c r="L29" s="56">
        <v>13</v>
      </c>
      <c r="M29" s="56">
        <v>173</v>
      </c>
      <c r="N29" s="56">
        <v>182</v>
      </c>
      <c r="O29" s="56">
        <v>176</v>
      </c>
      <c r="P29" s="55">
        <f t="shared" si="3"/>
        <v>177</v>
      </c>
      <c r="Q29" s="56">
        <v>9</v>
      </c>
      <c r="R29" s="56">
        <v>15</v>
      </c>
      <c r="S29" s="56">
        <v>0</v>
      </c>
      <c r="T29" s="55">
        <f t="shared" si="4"/>
        <v>8</v>
      </c>
      <c r="U29" s="55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0.84674751929437708</v>
      </c>
      <c r="Z29" s="1">
        <f t="shared" si="7"/>
        <v>0.80143206704631154</v>
      </c>
      <c r="AA29" s="1">
        <f t="shared" si="8"/>
        <v>1.1067932953688464E-2</v>
      </c>
    </row>
    <row r="30" spans="1:27" s="1" customFormat="1">
      <c r="A30" s="1">
        <v>92</v>
      </c>
      <c r="B30" s="56">
        <v>13</v>
      </c>
      <c r="C30" s="1" t="s">
        <v>163</v>
      </c>
      <c r="D30" s="1" t="s">
        <v>126</v>
      </c>
      <c r="E30" s="56" t="s">
        <v>6</v>
      </c>
      <c r="F30" s="51">
        <v>1987</v>
      </c>
      <c r="G30" s="52">
        <f t="shared" ca="1" si="0"/>
        <v>30</v>
      </c>
      <c r="H30" s="55">
        <v>1.88</v>
      </c>
      <c r="I30" s="55">
        <v>77.3</v>
      </c>
      <c r="J30" s="55">
        <f t="shared" si="1"/>
        <v>21.870755998189228</v>
      </c>
      <c r="K30" s="55" t="str">
        <f t="shared" si="2"/>
        <v>normal</v>
      </c>
      <c r="L30" s="56">
        <v>2</v>
      </c>
      <c r="M30" s="56">
        <v>176</v>
      </c>
      <c r="N30" s="56">
        <v>172</v>
      </c>
      <c r="O30" s="56">
        <v>177</v>
      </c>
      <c r="P30" s="55">
        <f t="shared" si="3"/>
        <v>175</v>
      </c>
      <c r="Q30" s="56">
        <v>8</v>
      </c>
      <c r="R30" s="56">
        <v>12</v>
      </c>
      <c r="S30" s="56">
        <v>8</v>
      </c>
      <c r="T30" s="55">
        <f t="shared" si="4"/>
        <v>9.3333333333333339</v>
      </c>
      <c r="U30" s="55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0.85262771040058805</v>
      </c>
      <c r="Z30" s="1">
        <f t="shared" si="7"/>
        <v>0.80306710465650899</v>
      </c>
      <c r="AA30" s="1">
        <f t="shared" si="8"/>
        <v>4.068289534349101E-2</v>
      </c>
    </row>
    <row r="31" spans="1:27" s="1" customFormat="1">
      <c r="A31" s="1">
        <v>93</v>
      </c>
      <c r="B31" s="56">
        <v>6</v>
      </c>
      <c r="C31" s="1" t="s">
        <v>146</v>
      </c>
      <c r="D31" s="1" t="s">
        <v>32</v>
      </c>
      <c r="E31" s="56" t="s">
        <v>33</v>
      </c>
      <c r="F31" s="51">
        <v>1988</v>
      </c>
      <c r="G31" s="52">
        <f t="shared" ca="1" si="0"/>
        <v>29</v>
      </c>
      <c r="H31" s="55">
        <v>1.98</v>
      </c>
      <c r="I31" s="55">
        <v>97.3</v>
      </c>
      <c r="J31" s="55">
        <f t="shared" si="1"/>
        <v>24.818896031017243</v>
      </c>
      <c r="K31" s="55" t="str">
        <f t="shared" si="2"/>
        <v>normal</v>
      </c>
      <c r="L31" s="56">
        <v>30</v>
      </c>
      <c r="M31" s="56">
        <v>184</v>
      </c>
      <c r="N31" s="56">
        <v>175</v>
      </c>
      <c r="O31" s="56">
        <v>177</v>
      </c>
      <c r="P31" s="55">
        <f t="shared" si="3"/>
        <v>178.66666666666666</v>
      </c>
      <c r="Q31" s="56">
        <v>7</v>
      </c>
      <c r="R31" s="56">
        <v>7</v>
      </c>
      <c r="S31" s="56">
        <v>1</v>
      </c>
      <c r="T31" s="55">
        <f t="shared" si="4"/>
        <v>5</v>
      </c>
      <c r="U31" s="55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0.85262771040058805</v>
      </c>
      <c r="Z31" s="1">
        <f t="shared" si="7"/>
        <v>0.80306710465650899</v>
      </c>
      <c r="AA31" s="1">
        <f t="shared" si="8"/>
        <v>7.193289534349101E-2</v>
      </c>
    </row>
    <row r="32" spans="1:27" s="1" customFormat="1">
      <c r="B32" s="56">
        <v>27</v>
      </c>
      <c r="C32" s="1" t="s">
        <v>218</v>
      </c>
      <c r="D32" s="1" t="s">
        <v>120</v>
      </c>
      <c r="E32" s="56" t="s">
        <v>1</v>
      </c>
      <c r="F32" s="51">
        <v>1996</v>
      </c>
      <c r="G32" s="52">
        <f t="shared" ca="1" si="0"/>
        <v>21</v>
      </c>
      <c r="H32" s="55">
        <v>1.98</v>
      </c>
      <c r="I32" s="55">
        <v>88.2</v>
      </c>
      <c r="J32" s="55">
        <f t="shared" si="1"/>
        <v>22.497704315886136</v>
      </c>
      <c r="K32" s="55" t="str">
        <f t="shared" si="2"/>
        <v>normal</v>
      </c>
      <c r="L32" s="56">
        <v>53</v>
      </c>
      <c r="M32" s="56">
        <v>177</v>
      </c>
      <c r="N32" s="56">
        <v>176</v>
      </c>
      <c r="O32" s="56">
        <v>179</v>
      </c>
      <c r="P32" s="55">
        <f t="shared" si="3"/>
        <v>177.33333333333334</v>
      </c>
      <c r="Q32" s="56">
        <v>31</v>
      </c>
      <c r="R32" s="56">
        <v>21</v>
      </c>
      <c r="S32" s="56">
        <v>14</v>
      </c>
      <c r="T32" s="55">
        <f t="shared" si="4"/>
        <v>22</v>
      </c>
      <c r="U32" s="55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0.86438809261300997</v>
      </c>
      <c r="Z32" s="1">
        <f t="shared" si="7"/>
        <v>0.8063126340751996</v>
      </c>
      <c r="AA32" s="1">
        <f t="shared" si="8"/>
        <v>9.9937365924800403E-2</v>
      </c>
    </row>
    <row r="33" spans="2:27" s="1" customFormat="1">
      <c r="B33" s="56">
        <v>29</v>
      </c>
      <c r="C33" s="1" t="s">
        <v>335</v>
      </c>
      <c r="D33" s="1" t="s">
        <v>96</v>
      </c>
      <c r="E33" s="56" t="s">
        <v>7</v>
      </c>
      <c r="F33" s="56">
        <v>1985</v>
      </c>
      <c r="G33" s="56">
        <f t="shared" ca="1" si="0"/>
        <v>32</v>
      </c>
      <c r="H33" s="56">
        <v>2.08</v>
      </c>
      <c r="I33" s="56">
        <v>108.2</v>
      </c>
      <c r="J33" s="55">
        <f t="shared" si="1"/>
        <v>25.009245562130175</v>
      </c>
      <c r="K33" s="56" t="str">
        <f t="shared" si="2"/>
        <v>overweight</v>
      </c>
      <c r="L33" s="56">
        <v>22</v>
      </c>
      <c r="M33" s="56">
        <v>193</v>
      </c>
      <c r="N33" s="56">
        <v>182</v>
      </c>
      <c r="O33" s="56">
        <v>187</v>
      </c>
      <c r="P33" s="55">
        <f t="shared" si="3"/>
        <v>187.33333333333334</v>
      </c>
      <c r="Q33" s="56">
        <v>14</v>
      </c>
      <c r="R33" s="56">
        <v>11</v>
      </c>
      <c r="S33" s="56">
        <v>1</v>
      </c>
      <c r="T33" s="55">
        <f t="shared" si="4"/>
        <v>8.6666666666666661</v>
      </c>
      <c r="U33" s="55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0.91142962146269757</v>
      </c>
      <c r="Z33" s="1">
        <f t="shared" si="7"/>
        <v>0.81896547395742203</v>
      </c>
      <c r="AA33" s="1">
        <f t="shared" si="8"/>
        <v>0.11853452604257797</v>
      </c>
    </row>
    <row r="34" spans="2:27" s="1" customFormat="1">
      <c r="B34" s="56">
        <v>17</v>
      </c>
      <c r="C34" s="1" t="s">
        <v>180</v>
      </c>
      <c r="D34" s="1" t="s">
        <v>55</v>
      </c>
      <c r="E34" s="56" t="s">
        <v>56</v>
      </c>
      <c r="F34" s="51">
        <v>1986</v>
      </c>
      <c r="G34" s="52">
        <f t="shared" ca="1" si="0"/>
        <v>31</v>
      </c>
      <c r="H34" s="55">
        <v>2.0299999999999998</v>
      </c>
      <c r="I34" s="55">
        <v>89.1</v>
      </c>
      <c r="J34" s="55">
        <f t="shared" si="1"/>
        <v>21.621490451115051</v>
      </c>
      <c r="K34" s="55" t="str">
        <f t="shared" si="2"/>
        <v>normal</v>
      </c>
      <c r="L34" s="56">
        <v>56</v>
      </c>
      <c r="M34" s="56">
        <v>182</v>
      </c>
      <c r="N34" s="56">
        <v>190</v>
      </c>
      <c r="O34" s="56">
        <v>190</v>
      </c>
      <c r="P34" s="55">
        <f t="shared" si="3"/>
        <v>187.33333333333334</v>
      </c>
      <c r="Q34" s="56">
        <v>13</v>
      </c>
      <c r="R34" s="56">
        <v>12</v>
      </c>
      <c r="S34" s="56">
        <v>5</v>
      </c>
      <c r="T34" s="55">
        <f t="shared" si="4"/>
        <v>10</v>
      </c>
      <c r="U34" s="55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0.92907019478133035</v>
      </c>
      <c r="Z34" s="1">
        <f t="shared" si="7"/>
        <v>0.82357364520349929</v>
      </c>
      <c r="AA34" s="1">
        <f t="shared" si="8"/>
        <v>0.14517635479650071</v>
      </c>
    </row>
    <row r="35" spans="2:27" s="1" customFormat="1">
      <c r="B35" s="56">
        <v>8</v>
      </c>
      <c r="C35" s="1" t="s">
        <v>152</v>
      </c>
      <c r="D35" s="1" t="s">
        <v>42</v>
      </c>
      <c r="E35" s="56" t="s">
        <v>43</v>
      </c>
      <c r="F35" s="51">
        <v>1990</v>
      </c>
      <c r="G35" s="52">
        <f t="shared" ca="1" si="0"/>
        <v>27</v>
      </c>
      <c r="H35" s="55">
        <v>1.96</v>
      </c>
      <c r="I35" s="55">
        <v>98.2</v>
      </c>
      <c r="J35" s="55">
        <f t="shared" si="1"/>
        <v>25.562265722615578</v>
      </c>
      <c r="K35" s="55" t="str">
        <f t="shared" si="2"/>
        <v>overweight</v>
      </c>
      <c r="L35" s="56">
        <v>6</v>
      </c>
      <c r="M35" s="56">
        <v>187</v>
      </c>
      <c r="N35" s="56">
        <v>187</v>
      </c>
      <c r="O35" s="56">
        <v>193</v>
      </c>
      <c r="P35" s="55">
        <f t="shared" si="3"/>
        <v>189</v>
      </c>
      <c r="Q35" s="56">
        <v>4</v>
      </c>
      <c r="R35" s="56">
        <v>8</v>
      </c>
      <c r="S35" s="56">
        <v>2</v>
      </c>
      <c r="T35" s="55">
        <f t="shared" si="4"/>
        <v>4.666666666666667</v>
      </c>
      <c r="U35" s="55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0.94671076809996324</v>
      </c>
      <c r="Z35" s="1">
        <f t="shared" si="7"/>
        <v>0.82810690906642037</v>
      </c>
      <c r="AA35" s="1">
        <f t="shared" si="8"/>
        <v>0.17189309093357963</v>
      </c>
    </row>
    <row r="37" spans="2:27">
      <c r="F37" s="53" t="s">
        <v>309</v>
      </c>
      <c r="G37" s="12">
        <f ca="1">SUM(G4:G35)</f>
        <v>908</v>
      </c>
      <c r="H37" s="12">
        <f>SUM(H4:H35)</f>
        <v>60.22</v>
      </c>
      <c r="I37" s="12">
        <f>SUM(I4:I35)</f>
        <v>2653.7</v>
      </c>
      <c r="J37" s="12">
        <f>SUM(J4:J35)</f>
        <v>747.81734849878683</v>
      </c>
      <c r="P37" s="12">
        <f>SUM(P4:P35)</f>
        <v>5439.9999999999991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</v>
      </c>
      <c r="I38" s="12">
        <f t="shared" si="10"/>
        <v>82.928124999999994</v>
      </c>
      <c r="J38" s="12">
        <f t="shared" si="10"/>
        <v>23.369292140587088</v>
      </c>
      <c r="P38" s="5">
        <f t="shared" ref="P38" si="11">P37/32</f>
        <v>169.99999999999997</v>
      </c>
      <c r="T38" s="12">
        <f t="shared" ref="T38" si="12">T37/32</f>
        <v>7.104166666666667</v>
      </c>
      <c r="U38" s="12"/>
    </row>
    <row r="43" spans="2:27">
      <c r="K43" s="7" t="s">
        <v>327</v>
      </c>
      <c r="L43" s="7">
        <f>COUNT(B44:B75)</f>
        <v>0</v>
      </c>
      <c r="M43">
        <f>COUNT(O4:O35)</f>
        <v>32</v>
      </c>
    </row>
    <row r="44" spans="2:27">
      <c r="K44" s="7" t="s">
        <v>311</v>
      </c>
      <c r="L44" s="19" t="e">
        <f>AVERAGE(B44:B75)</f>
        <v>#DIV/0!</v>
      </c>
      <c r="M44" s="20">
        <f>AVERAGE(O4:O35)</f>
        <v>170.0625</v>
      </c>
    </row>
    <row r="45" spans="2:27">
      <c r="K45" s="7" t="s">
        <v>328</v>
      </c>
      <c r="L45" s="7" t="e">
        <f>STDEV(B44:B75)</f>
        <v>#DIV/0!</v>
      </c>
      <c r="M45" s="20">
        <f>STDEV(O4:O35)</f>
        <v>9.4627878999114046</v>
      </c>
    </row>
    <row r="46" spans="2:27">
      <c r="K46" s="7" t="s">
        <v>332</v>
      </c>
      <c r="L46" s="7">
        <f ca="1">MAX(M44:M75)</f>
        <v>170.0625</v>
      </c>
      <c r="M46" s="20">
        <f>MAX(AA4:AA35)</f>
        <v>0.73579311630048827</v>
      </c>
    </row>
    <row r="47" spans="2:27">
      <c r="K47" s="7" t="s">
        <v>333</v>
      </c>
      <c r="L47" s="7">
        <f>'usia normalitas KS'!F48</f>
        <v>0</v>
      </c>
      <c r="M47" s="20">
        <f ca="1">'kecepatan rerata urut'!AE8</f>
        <v>0.24041630560342617</v>
      </c>
    </row>
    <row r="48" spans="2:27">
      <c r="K48" s="102" t="str">
        <f ca="1">IF(L46&lt;L47,"normal","tidak normal")</f>
        <v>tidak normal</v>
      </c>
      <c r="L48" s="102"/>
      <c r="M48" s="102"/>
    </row>
  </sheetData>
  <sortState ref="B4:P35">
    <sortCondition ref="O4:O35"/>
  </sortState>
  <mergeCells count="3">
    <mergeCell ref="T2:T3"/>
    <mergeCell ref="AD9:AE9"/>
    <mergeCell ref="K48:M48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38"/>
  <sheetViews>
    <sheetView zoomScale="80" zoomScaleNormal="80" workbookViewId="0">
      <pane xSplit="2" ySplit="3" topLeftCell="C13" activePane="bottomRight" state="frozenSplit"/>
      <selection pane="topRight" activeCell="E1" sqref="E1"/>
      <selection pane="bottomLeft" activeCell="A4" sqref="A4"/>
      <selection pane="bottomRight" activeCell="P22" sqref="P22"/>
    </sheetView>
  </sheetViews>
  <sheetFormatPr defaultRowHeight="15"/>
  <cols>
    <col min="1" max="1" width="0" hidden="1" customWidth="1"/>
    <col min="2" max="2" width="11.42578125" style="7" customWidth="1"/>
    <col min="3" max="3" width="17.7109375" bestFit="1" customWidth="1"/>
    <col min="4" max="4" width="19" customWidth="1"/>
    <col min="5" max="6" width="9.140625" style="5"/>
    <col min="7" max="7" width="7.140625" style="5" bestFit="1" customWidth="1"/>
    <col min="8" max="8" width="11" style="5" customWidth="1"/>
    <col min="9" max="9" width="10.42578125" style="5" customWidth="1"/>
    <col min="10" max="10" width="12.42578125" style="5" bestFit="1" customWidth="1"/>
    <col min="11" max="11" width="17.7109375" style="5" bestFit="1" customWidth="1"/>
    <col min="12" max="12" width="9.140625" hidden="1" customWidth="1"/>
    <col min="13" max="14" width="12.42578125" customWidth="1"/>
    <col min="15" max="16" width="12.42578125" style="5" customWidth="1"/>
    <col min="17" max="19" width="0" style="5" hidden="1" customWidth="1"/>
    <col min="20" max="20" width="9.28515625" style="5" hidden="1" customWidth="1"/>
    <col min="21" max="21" width="9.28515625" style="5" customWidth="1"/>
    <col min="30" max="30" width="17.7109375" bestFit="1" customWidth="1"/>
  </cols>
  <sheetData>
    <row r="1" spans="1:31" ht="26.25">
      <c r="B1" s="13" t="s">
        <v>239</v>
      </c>
      <c r="P1" s="5" t="s">
        <v>269</v>
      </c>
      <c r="V1" t="s">
        <v>271</v>
      </c>
      <c r="W1" t="s">
        <v>318</v>
      </c>
      <c r="X1" t="s">
        <v>319</v>
      </c>
      <c r="Y1" t="s">
        <v>321</v>
      </c>
      <c r="Z1" t="s">
        <v>322</v>
      </c>
      <c r="AA1" t="s">
        <v>323</v>
      </c>
      <c r="AB1" t="s">
        <v>324</v>
      </c>
      <c r="AD1" t="s">
        <v>326</v>
      </c>
    </row>
    <row r="2" spans="1:31" s="47" customFormat="1" ht="46.5" customHeight="1">
      <c r="B2" s="59" t="s">
        <v>234</v>
      </c>
      <c r="C2" s="60" t="s">
        <v>231</v>
      </c>
      <c r="D2" s="60"/>
      <c r="E2" s="60" t="s">
        <v>232</v>
      </c>
      <c r="F2" s="60" t="s">
        <v>235</v>
      </c>
      <c r="G2" s="47" t="s">
        <v>224</v>
      </c>
      <c r="H2" s="47" t="s">
        <v>237</v>
      </c>
      <c r="I2" s="47" t="s">
        <v>236</v>
      </c>
      <c r="J2" s="47" t="s">
        <v>225</v>
      </c>
      <c r="K2" s="60" t="s">
        <v>238</v>
      </c>
      <c r="L2" s="47" t="s">
        <v>240</v>
      </c>
      <c r="M2" s="47" t="s">
        <v>241</v>
      </c>
      <c r="N2" s="47" t="s">
        <v>241</v>
      </c>
      <c r="O2" s="47" t="s">
        <v>241</v>
      </c>
      <c r="P2" s="54" t="s">
        <v>283</v>
      </c>
      <c r="Q2" s="47" t="s">
        <v>129</v>
      </c>
      <c r="R2" s="47" t="s">
        <v>129</v>
      </c>
      <c r="S2" s="47" t="s">
        <v>129</v>
      </c>
      <c r="T2" s="83" t="s">
        <v>307</v>
      </c>
      <c r="V2" s="47" t="s">
        <v>316</v>
      </c>
      <c r="W2" s="47" t="s">
        <v>317</v>
      </c>
      <c r="X2" s="47" t="s">
        <v>320</v>
      </c>
      <c r="Y2" s="47" t="s">
        <v>329</v>
      </c>
      <c r="Z2" s="47" t="s">
        <v>330</v>
      </c>
      <c r="AA2" s="47" t="s">
        <v>331</v>
      </c>
    </row>
    <row r="3" spans="1:31" s="47" customFormat="1">
      <c r="B3" s="59"/>
      <c r="C3" s="60"/>
      <c r="D3" s="60"/>
      <c r="E3" s="60"/>
      <c r="F3" s="60"/>
      <c r="H3" s="47" t="s">
        <v>227</v>
      </c>
      <c r="I3" s="47" t="s">
        <v>228</v>
      </c>
      <c r="J3" s="47" t="s">
        <v>229</v>
      </c>
      <c r="K3" s="60"/>
      <c r="L3" s="47" t="s">
        <v>249</v>
      </c>
      <c r="M3" s="47" t="s">
        <v>288</v>
      </c>
      <c r="N3" s="47" t="s">
        <v>289</v>
      </c>
      <c r="O3" s="47" t="s">
        <v>286</v>
      </c>
      <c r="P3" s="60"/>
      <c r="Q3" s="47" t="s">
        <v>288</v>
      </c>
      <c r="R3" s="47" t="s">
        <v>289</v>
      </c>
      <c r="S3" s="47" t="s">
        <v>287</v>
      </c>
      <c r="T3" s="83"/>
    </row>
    <row r="4" spans="1:31" s="1" customFormat="1">
      <c r="A4" s="1">
        <v>1</v>
      </c>
      <c r="B4" s="49">
        <v>4</v>
      </c>
      <c r="C4" s="1" t="s">
        <v>142</v>
      </c>
      <c r="D4" s="1" t="s">
        <v>26</v>
      </c>
      <c r="E4" s="49" t="s">
        <v>10</v>
      </c>
      <c r="F4" s="51">
        <v>1988</v>
      </c>
      <c r="G4" s="52">
        <f t="shared" ref="G4:G35" ca="1" si="0">YEAR(TODAY())-F4</f>
        <v>29</v>
      </c>
      <c r="H4" s="48">
        <v>1.83</v>
      </c>
      <c r="I4" s="48">
        <v>76.400000000000006</v>
      </c>
      <c r="J4" s="48">
        <f t="shared" ref="J4:J35" si="1">I4/(H4^2)</f>
        <v>22.813461136492577</v>
      </c>
      <c r="K4" s="48" t="str">
        <f t="shared" ref="K4:K35" si="2">IF(J4&lt;19,"skinny",IF(J4&lt;25,"normal",IF(J4&lt;30,"overweight",IF(J4&lt;35,"obesity level I",IF(J4&lt;40,"obesity level II","obesity level III")))))</f>
        <v>normal</v>
      </c>
      <c r="L4" s="49">
        <v>18</v>
      </c>
      <c r="M4" s="49">
        <v>154</v>
      </c>
      <c r="N4" s="49">
        <v>154</v>
      </c>
      <c r="O4" s="49">
        <v>156</v>
      </c>
      <c r="P4" s="48">
        <f t="shared" ref="P4:P35" si="3">SUM(M4:O4)/3</f>
        <v>154.66666666666666</v>
      </c>
      <c r="Q4" s="49">
        <v>7</v>
      </c>
      <c r="R4" s="49">
        <v>2</v>
      </c>
      <c r="S4" s="49">
        <v>0</v>
      </c>
      <c r="T4" s="48">
        <f>SUM(Q4:S4)/3</f>
        <v>3</v>
      </c>
      <c r="U4" s="48"/>
      <c r="V4" s="1">
        <v>1</v>
      </c>
      <c r="W4" s="1">
        <f>V4</f>
        <v>1</v>
      </c>
      <c r="X4" s="1">
        <f>W4/AE$4</f>
        <v>3.125E-2</v>
      </c>
      <c r="Y4" s="1">
        <f>STANDARDIZE(P4,AE$4,AE$5)</f>
        <v>0.72156862745098049</v>
      </c>
      <c r="Z4" s="1">
        <f>NORMSDIST(Y4)</f>
        <v>0.76472013336480993</v>
      </c>
      <c r="AA4" s="1">
        <f>ABS(Z4-X4)</f>
        <v>0.73347013336480993</v>
      </c>
      <c r="AD4" s="1" t="s">
        <v>327</v>
      </c>
      <c r="AE4" s="1">
        <f>COUNT(P4:P35)</f>
        <v>32</v>
      </c>
    </row>
    <row r="5" spans="1:31" s="1" customFormat="1">
      <c r="A5" s="1">
        <v>4</v>
      </c>
      <c r="B5" s="49">
        <v>11</v>
      </c>
      <c r="C5" s="1" t="s">
        <v>157</v>
      </c>
      <c r="D5" s="1" t="s">
        <v>47</v>
      </c>
      <c r="E5" s="49" t="s">
        <v>48</v>
      </c>
      <c r="F5" s="51">
        <v>1992</v>
      </c>
      <c r="G5" s="52">
        <f t="shared" ca="1" si="0"/>
        <v>25</v>
      </c>
      <c r="H5" s="48">
        <v>1.85</v>
      </c>
      <c r="I5" s="48">
        <v>79.099999999999994</v>
      </c>
      <c r="J5" s="48">
        <f t="shared" si="1"/>
        <v>23.111760409057702</v>
      </c>
      <c r="K5" s="48" t="str">
        <f t="shared" si="2"/>
        <v>normal</v>
      </c>
      <c r="L5" s="49">
        <v>63</v>
      </c>
      <c r="M5" s="49">
        <v>151</v>
      </c>
      <c r="N5" s="49">
        <v>151</v>
      </c>
      <c r="O5" s="49">
        <v>165</v>
      </c>
      <c r="P5" s="48">
        <f t="shared" si="3"/>
        <v>155.66666666666666</v>
      </c>
      <c r="Q5" s="49">
        <v>13</v>
      </c>
      <c r="R5" s="49">
        <v>13</v>
      </c>
      <c r="S5" s="49">
        <v>5</v>
      </c>
      <c r="T5" s="48">
        <f t="shared" ref="T5:T35" si="4">SUM(Q5:S5)/3</f>
        <v>10.333333333333334</v>
      </c>
      <c r="U5" s="48"/>
      <c r="V5" s="1">
        <v>1</v>
      </c>
      <c r="W5" s="1">
        <f>V5+W4</f>
        <v>2</v>
      </c>
      <c r="X5" s="1">
        <f t="shared" ref="X5:X35" si="5">W5/AE$4</f>
        <v>6.25E-2</v>
      </c>
      <c r="Y5" s="1">
        <f t="shared" ref="Y5:Y35" si="6">STANDARDIZE(P5,AE$4,AE$5)</f>
        <v>0.72745098039215694</v>
      </c>
      <c r="Z5" s="1">
        <f t="shared" ref="Z5:Z35" si="7">NORMSDIST(Y5)</f>
        <v>0.76652513301102421</v>
      </c>
      <c r="AA5" s="1">
        <f t="shared" ref="AA5:AA35" si="8">ABS(Z5-X5)</f>
        <v>0.70402513301102421</v>
      </c>
      <c r="AD5" s="1" t="s">
        <v>311</v>
      </c>
      <c r="AE5" s="57">
        <f>AVERAGE(P4:P35)</f>
        <v>169.99999999999997</v>
      </c>
    </row>
    <row r="6" spans="1:31" s="1" customFormat="1">
      <c r="A6" s="1">
        <v>11</v>
      </c>
      <c r="B6" s="49">
        <v>24</v>
      </c>
      <c r="C6" s="1" t="s">
        <v>211</v>
      </c>
      <c r="D6" s="1" t="s">
        <v>115</v>
      </c>
      <c r="E6" s="49" t="s">
        <v>10</v>
      </c>
      <c r="F6" s="51">
        <v>1983</v>
      </c>
      <c r="G6" s="52">
        <f t="shared" ca="1" si="0"/>
        <v>34</v>
      </c>
      <c r="H6" s="48">
        <v>1.85</v>
      </c>
      <c r="I6" s="48">
        <v>87.3</v>
      </c>
      <c r="J6" s="48">
        <f t="shared" si="1"/>
        <v>25.507669831994153</v>
      </c>
      <c r="K6" s="48" t="str">
        <f t="shared" si="2"/>
        <v>overweight</v>
      </c>
      <c r="L6" s="49">
        <v>37</v>
      </c>
      <c r="M6" s="49">
        <v>158</v>
      </c>
      <c r="N6" s="49">
        <v>159</v>
      </c>
      <c r="O6" s="49">
        <v>157</v>
      </c>
      <c r="P6" s="48">
        <f t="shared" si="3"/>
        <v>158</v>
      </c>
      <c r="Q6" s="49">
        <v>3</v>
      </c>
      <c r="R6" s="49">
        <v>5</v>
      </c>
      <c r="S6" s="49">
        <v>0</v>
      </c>
      <c r="T6" s="48">
        <f t="shared" si="4"/>
        <v>2.6666666666666665</v>
      </c>
      <c r="U6" s="48"/>
      <c r="V6" s="1">
        <v>1</v>
      </c>
      <c r="W6" s="1">
        <f t="shared" ref="W6:W35" si="9">V6+W5</f>
        <v>3</v>
      </c>
      <c r="X6" s="1">
        <f t="shared" si="5"/>
        <v>9.375E-2</v>
      </c>
      <c r="Y6" s="1">
        <f t="shared" si="6"/>
        <v>0.74117647058823544</v>
      </c>
      <c r="Z6" s="1">
        <f t="shared" si="7"/>
        <v>0.7707067759982229</v>
      </c>
      <c r="AA6" s="1">
        <f t="shared" si="8"/>
        <v>0.6769567759982229</v>
      </c>
      <c r="AD6" s="1" t="s">
        <v>328</v>
      </c>
      <c r="AE6" s="1">
        <f>STDEV(P4:P35)</f>
        <v>9.0897555475372105</v>
      </c>
    </row>
    <row r="7" spans="1:31" s="1" customFormat="1">
      <c r="A7" s="1">
        <v>13</v>
      </c>
      <c r="B7" s="49">
        <v>3</v>
      </c>
      <c r="C7" s="1" t="s">
        <v>140</v>
      </c>
      <c r="D7" s="1" t="s">
        <v>23</v>
      </c>
      <c r="E7" s="49" t="s">
        <v>24</v>
      </c>
      <c r="F7" s="51">
        <v>1987</v>
      </c>
      <c r="G7" s="52">
        <f t="shared" ca="1" si="0"/>
        <v>30</v>
      </c>
      <c r="H7" s="48">
        <v>1.78</v>
      </c>
      <c r="I7" s="48">
        <v>74.099999999999994</v>
      </c>
      <c r="J7" s="48">
        <f t="shared" si="1"/>
        <v>23.387198586037115</v>
      </c>
      <c r="K7" s="48" t="str">
        <f t="shared" si="2"/>
        <v>normal</v>
      </c>
      <c r="L7" s="49">
        <v>29</v>
      </c>
      <c r="M7" s="49">
        <v>158</v>
      </c>
      <c r="N7" s="49">
        <v>160</v>
      </c>
      <c r="O7" s="49">
        <v>161</v>
      </c>
      <c r="P7" s="48">
        <f t="shared" si="3"/>
        <v>159.66666666666666</v>
      </c>
      <c r="Q7" s="49">
        <v>3</v>
      </c>
      <c r="R7" s="49">
        <v>3</v>
      </c>
      <c r="S7" s="49">
        <v>4</v>
      </c>
      <c r="T7" s="48">
        <f t="shared" si="4"/>
        <v>3.3333333333333335</v>
      </c>
      <c r="U7" s="48"/>
      <c r="V7" s="1">
        <v>1</v>
      </c>
      <c r="W7" s="1">
        <f t="shared" si="9"/>
        <v>4</v>
      </c>
      <c r="X7" s="1">
        <f t="shared" si="5"/>
        <v>0.125</v>
      </c>
      <c r="Y7" s="1">
        <f t="shared" si="6"/>
        <v>0.75098039215686285</v>
      </c>
      <c r="Z7" s="1">
        <f t="shared" si="7"/>
        <v>0.77366777183762192</v>
      </c>
      <c r="AA7" s="1">
        <f t="shared" si="8"/>
        <v>0.64866777183762192</v>
      </c>
      <c r="AD7" s="1" t="s">
        <v>332</v>
      </c>
      <c r="AE7" s="1">
        <f>MAX(AA4:AA35)</f>
        <v>0.73347013336480993</v>
      </c>
    </row>
    <row r="8" spans="1:31" s="1" customFormat="1">
      <c r="A8" s="1">
        <v>14</v>
      </c>
      <c r="B8" s="49">
        <v>16</v>
      </c>
      <c r="C8" s="1" t="s">
        <v>177</v>
      </c>
      <c r="D8" s="1" t="s">
        <v>73</v>
      </c>
      <c r="E8" s="49" t="s">
        <v>33</v>
      </c>
      <c r="F8" s="51">
        <v>1992</v>
      </c>
      <c r="G8" s="52">
        <f t="shared" ca="1" si="0"/>
        <v>25</v>
      </c>
      <c r="H8" s="48">
        <v>1.7</v>
      </c>
      <c r="I8" s="48">
        <v>64.099999999999994</v>
      </c>
      <c r="J8" s="48">
        <f t="shared" si="1"/>
        <v>22.179930795847753</v>
      </c>
      <c r="K8" s="48" t="str">
        <f t="shared" si="2"/>
        <v>normal</v>
      </c>
      <c r="L8" s="49">
        <v>41</v>
      </c>
      <c r="M8" s="49">
        <v>164</v>
      </c>
      <c r="N8" s="49">
        <v>160</v>
      </c>
      <c r="O8" s="49">
        <v>156</v>
      </c>
      <c r="P8" s="48">
        <f t="shared" si="3"/>
        <v>160</v>
      </c>
      <c r="Q8" s="49">
        <v>8</v>
      </c>
      <c r="R8" s="49">
        <v>8</v>
      </c>
      <c r="S8" s="49">
        <v>10</v>
      </c>
      <c r="T8" s="48">
        <f t="shared" si="4"/>
        <v>8.6666666666666661</v>
      </c>
      <c r="U8" s="48"/>
      <c r="V8" s="1">
        <v>1</v>
      </c>
      <c r="W8" s="1">
        <f t="shared" si="9"/>
        <v>5</v>
      </c>
      <c r="X8" s="1">
        <f t="shared" si="5"/>
        <v>0.15625</v>
      </c>
      <c r="Y8" s="1">
        <f t="shared" si="6"/>
        <v>0.75294117647058834</v>
      </c>
      <c r="Z8" s="1">
        <f t="shared" si="7"/>
        <v>0.77425736852288796</v>
      </c>
      <c r="AA8" s="1">
        <f t="shared" si="8"/>
        <v>0.61800736852288796</v>
      </c>
      <c r="AD8" s="1" t="s">
        <v>333</v>
      </c>
      <c r="AE8" s="1">
        <f ca="1">'usia normalitas KS'!T8</f>
        <v>0.24041630560342617</v>
      </c>
    </row>
    <row r="9" spans="1:31" s="1" customFormat="1">
      <c r="A9" s="1">
        <v>17</v>
      </c>
      <c r="B9" s="49">
        <v>32</v>
      </c>
      <c r="C9" s="1" t="s">
        <v>305</v>
      </c>
      <c r="D9" s="1" t="s">
        <v>306</v>
      </c>
      <c r="E9" s="49" t="s">
        <v>10</v>
      </c>
      <c r="F9" s="49">
        <v>1988</v>
      </c>
      <c r="G9" s="49">
        <f t="shared" ca="1" si="0"/>
        <v>29</v>
      </c>
      <c r="H9" s="49">
        <v>1.88</v>
      </c>
      <c r="I9" s="49">
        <v>80.5</v>
      </c>
      <c r="J9" s="48">
        <f t="shared" si="1"/>
        <v>22.776143051154371</v>
      </c>
      <c r="K9" s="49" t="str">
        <f t="shared" si="2"/>
        <v>normal</v>
      </c>
      <c r="L9" s="49">
        <v>20</v>
      </c>
      <c r="M9" s="49">
        <v>158</v>
      </c>
      <c r="N9" s="49">
        <v>163</v>
      </c>
      <c r="O9" s="49">
        <v>159</v>
      </c>
      <c r="P9" s="48">
        <f t="shared" si="3"/>
        <v>160</v>
      </c>
      <c r="Q9" s="49">
        <v>13</v>
      </c>
      <c r="R9" s="49">
        <v>6</v>
      </c>
      <c r="S9" s="49">
        <v>6</v>
      </c>
      <c r="T9" s="48">
        <f t="shared" si="4"/>
        <v>8.3333333333333339</v>
      </c>
      <c r="U9" s="48"/>
      <c r="V9" s="1">
        <v>1</v>
      </c>
      <c r="W9" s="1">
        <f t="shared" si="9"/>
        <v>6</v>
      </c>
      <c r="X9" s="1">
        <f t="shared" si="5"/>
        <v>0.1875</v>
      </c>
      <c r="Y9" s="1">
        <f t="shared" si="6"/>
        <v>0.75294117647058834</v>
      </c>
      <c r="Z9" s="1">
        <f t="shared" si="7"/>
        <v>0.77425736852288796</v>
      </c>
      <c r="AA9" s="1">
        <f t="shared" si="8"/>
        <v>0.58675736852288796</v>
      </c>
      <c r="AD9" s="92" t="str">
        <f ca="1">IF(AE7&lt;AE8,"normal","tidak normal")</f>
        <v>tidak normal</v>
      </c>
      <c r="AE9" s="92"/>
    </row>
    <row r="10" spans="1:31" s="1" customFormat="1">
      <c r="A10" s="1">
        <v>22</v>
      </c>
      <c r="B10" s="49">
        <v>15</v>
      </c>
      <c r="C10" s="1" t="s">
        <v>246</v>
      </c>
      <c r="D10" s="1" t="s">
        <v>247</v>
      </c>
      <c r="E10" s="49" t="s">
        <v>65</v>
      </c>
      <c r="F10" s="51">
        <v>1987</v>
      </c>
      <c r="G10" s="52">
        <f t="shared" ca="1" si="0"/>
        <v>30</v>
      </c>
      <c r="H10" s="48">
        <v>1.91</v>
      </c>
      <c r="I10" s="48">
        <v>84.1</v>
      </c>
      <c r="J10" s="48">
        <f t="shared" si="1"/>
        <v>23.053096132233215</v>
      </c>
      <c r="K10" s="48" t="str">
        <f t="shared" si="2"/>
        <v>normal</v>
      </c>
      <c r="L10" s="49">
        <v>1</v>
      </c>
      <c r="M10" s="49">
        <v>166</v>
      </c>
      <c r="N10" s="49">
        <v>162</v>
      </c>
      <c r="O10" s="49">
        <v>160</v>
      </c>
      <c r="P10" s="48">
        <f t="shared" si="3"/>
        <v>162.66666666666666</v>
      </c>
      <c r="Q10" s="49">
        <v>6</v>
      </c>
      <c r="R10" s="49">
        <v>6</v>
      </c>
      <c r="S10" s="49">
        <v>2</v>
      </c>
      <c r="T10" s="48">
        <f t="shared" si="4"/>
        <v>4.666666666666667</v>
      </c>
      <c r="U10" s="48"/>
      <c r="V10" s="1">
        <v>1</v>
      </c>
      <c r="W10" s="1">
        <f t="shared" si="9"/>
        <v>7</v>
      </c>
      <c r="X10" s="1">
        <f t="shared" si="5"/>
        <v>0.21875</v>
      </c>
      <c r="Y10" s="1">
        <f t="shared" si="6"/>
        <v>0.7686274509803922</v>
      </c>
      <c r="Z10" s="1">
        <f t="shared" si="7"/>
        <v>0.77894274774970773</v>
      </c>
      <c r="AA10" s="1">
        <f t="shared" si="8"/>
        <v>0.56019274774970773</v>
      </c>
    </row>
    <row r="11" spans="1:31" s="1" customFormat="1">
      <c r="A11" s="1">
        <v>24</v>
      </c>
      <c r="B11" s="49">
        <v>1</v>
      </c>
      <c r="C11" s="1" t="s">
        <v>130</v>
      </c>
      <c r="D11" s="1" t="s">
        <v>11</v>
      </c>
      <c r="E11" s="49" t="s">
        <v>12</v>
      </c>
      <c r="F11" s="51">
        <v>1986</v>
      </c>
      <c r="G11" s="51">
        <f t="shared" ca="1" si="0"/>
        <v>31</v>
      </c>
      <c r="H11" s="48">
        <v>1.8</v>
      </c>
      <c r="I11" s="48">
        <v>80</v>
      </c>
      <c r="J11" s="48">
        <f t="shared" si="1"/>
        <v>24.691358024691358</v>
      </c>
      <c r="K11" s="48" t="str">
        <f t="shared" si="2"/>
        <v>normal</v>
      </c>
      <c r="L11" s="49">
        <v>23</v>
      </c>
      <c r="M11" s="49">
        <v>162</v>
      </c>
      <c r="N11" s="49">
        <v>162</v>
      </c>
      <c r="O11" s="49">
        <v>165</v>
      </c>
      <c r="P11" s="48">
        <f t="shared" si="3"/>
        <v>163</v>
      </c>
      <c r="Q11" s="49">
        <v>25</v>
      </c>
      <c r="R11" s="49">
        <v>25</v>
      </c>
      <c r="S11" s="49">
        <v>5</v>
      </c>
      <c r="T11" s="48">
        <f t="shared" si="4"/>
        <v>18.333333333333332</v>
      </c>
      <c r="U11" s="48"/>
      <c r="V11" s="1">
        <v>1</v>
      </c>
      <c r="W11" s="1">
        <f t="shared" si="9"/>
        <v>8</v>
      </c>
      <c r="X11" s="1">
        <f t="shared" si="5"/>
        <v>0.25</v>
      </c>
      <c r="Y11" s="1">
        <f t="shared" si="6"/>
        <v>0.7705882352941178</v>
      </c>
      <c r="Z11" s="1">
        <f t="shared" si="7"/>
        <v>0.77952448164443666</v>
      </c>
      <c r="AA11" s="1">
        <f t="shared" si="8"/>
        <v>0.52952448164443666</v>
      </c>
    </row>
    <row r="12" spans="1:31" s="1" customFormat="1">
      <c r="A12" s="1">
        <v>28</v>
      </c>
      <c r="B12" s="49">
        <v>7</v>
      </c>
      <c r="C12" s="1" t="s">
        <v>150</v>
      </c>
      <c r="D12" s="1" t="s">
        <v>39</v>
      </c>
      <c r="E12" s="49" t="s">
        <v>40</v>
      </c>
      <c r="F12" s="51">
        <v>1990</v>
      </c>
      <c r="G12" s="52">
        <f t="shared" ca="1" si="0"/>
        <v>27</v>
      </c>
      <c r="H12" s="48">
        <v>1.8</v>
      </c>
      <c r="I12" s="48">
        <v>68.2</v>
      </c>
      <c r="J12" s="48">
        <f t="shared" si="1"/>
        <v>21.049382716049383</v>
      </c>
      <c r="K12" s="48" t="str">
        <f t="shared" si="2"/>
        <v>normal</v>
      </c>
      <c r="L12" s="49">
        <v>12</v>
      </c>
      <c r="M12" s="49">
        <v>165</v>
      </c>
      <c r="N12" s="49">
        <v>165</v>
      </c>
      <c r="O12" s="49">
        <v>159</v>
      </c>
      <c r="P12" s="48">
        <f t="shared" si="3"/>
        <v>163</v>
      </c>
      <c r="Q12" s="49">
        <v>4</v>
      </c>
      <c r="R12" s="49">
        <v>4</v>
      </c>
      <c r="S12" s="49">
        <v>3</v>
      </c>
      <c r="T12" s="48">
        <f t="shared" si="4"/>
        <v>3.6666666666666665</v>
      </c>
      <c r="U12" s="48"/>
      <c r="V12" s="1">
        <v>1</v>
      </c>
      <c r="W12" s="1">
        <f t="shared" si="9"/>
        <v>9</v>
      </c>
      <c r="X12" s="1">
        <f t="shared" si="5"/>
        <v>0.28125</v>
      </c>
      <c r="Y12" s="1">
        <f t="shared" si="6"/>
        <v>0.7705882352941178</v>
      </c>
      <c r="Z12" s="1">
        <f t="shared" si="7"/>
        <v>0.77952448164443666</v>
      </c>
      <c r="AA12" s="1">
        <f t="shared" si="8"/>
        <v>0.49827448164443666</v>
      </c>
    </row>
    <row r="13" spans="1:31" s="1" customFormat="1">
      <c r="A13" s="1">
        <v>29</v>
      </c>
      <c r="B13" s="49">
        <v>19</v>
      </c>
      <c r="C13" s="1" t="s">
        <v>196</v>
      </c>
      <c r="D13" s="1" t="s">
        <v>97</v>
      </c>
      <c r="E13" s="49" t="s">
        <v>2</v>
      </c>
      <c r="F13" s="51">
        <v>1986</v>
      </c>
      <c r="G13" s="52">
        <f t="shared" ca="1" si="0"/>
        <v>31</v>
      </c>
      <c r="H13" s="48">
        <v>1.85</v>
      </c>
      <c r="I13" s="48">
        <v>75</v>
      </c>
      <c r="J13" s="48">
        <f t="shared" si="1"/>
        <v>21.913805697589478</v>
      </c>
      <c r="K13" s="48" t="str">
        <f t="shared" si="2"/>
        <v>normal</v>
      </c>
      <c r="L13" s="49">
        <v>25</v>
      </c>
      <c r="M13" s="49">
        <v>163</v>
      </c>
      <c r="N13" s="49">
        <v>164</v>
      </c>
      <c r="O13" s="49">
        <v>163</v>
      </c>
      <c r="P13" s="48">
        <f t="shared" si="3"/>
        <v>163.33333333333334</v>
      </c>
      <c r="Q13" s="49">
        <v>8</v>
      </c>
      <c r="R13" s="49">
        <v>11</v>
      </c>
      <c r="S13" s="49">
        <v>8</v>
      </c>
      <c r="T13" s="48">
        <f t="shared" si="4"/>
        <v>9</v>
      </c>
      <c r="U13" s="48"/>
      <c r="V13" s="1">
        <v>1</v>
      </c>
      <c r="W13" s="1">
        <f t="shared" si="9"/>
        <v>10</v>
      </c>
      <c r="X13" s="1">
        <f t="shared" si="5"/>
        <v>0.3125</v>
      </c>
      <c r="Y13" s="1">
        <f t="shared" si="6"/>
        <v>0.77254901960784328</v>
      </c>
      <c r="Z13" s="1">
        <f t="shared" si="7"/>
        <v>0.78010533722807018</v>
      </c>
      <c r="AA13" s="1">
        <f t="shared" si="8"/>
        <v>0.46760533722807018</v>
      </c>
    </row>
    <row r="14" spans="1:31" s="1" customFormat="1">
      <c r="A14" s="1">
        <v>30</v>
      </c>
      <c r="B14" s="49">
        <v>26</v>
      </c>
      <c r="C14" s="1" t="s">
        <v>216</v>
      </c>
      <c r="D14" s="1" t="s">
        <v>11</v>
      </c>
      <c r="E14" s="49" t="s">
        <v>10</v>
      </c>
      <c r="F14" s="51">
        <v>1991</v>
      </c>
      <c r="G14" s="52">
        <f t="shared" ca="1" si="0"/>
        <v>26</v>
      </c>
      <c r="H14" s="48">
        <v>1.88</v>
      </c>
      <c r="I14" s="48">
        <v>78.2</v>
      </c>
      <c r="J14" s="48">
        <f t="shared" si="1"/>
        <v>22.125396106835673</v>
      </c>
      <c r="K14" s="48" t="str">
        <f t="shared" si="2"/>
        <v>normal</v>
      </c>
      <c r="L14" s="49">
        <v>21</v>
      </c>
      <c r="M14" s="49">
        <v>165</v>
      </c>
      <c r="N14" s="49">
        <v>163</v>
      </c>
      <c r="O14" s="49">
        <v>163</v>
      </c>
      <c r="P14" s="48">
        <f t="shared" si="3"/>
        <v>163.66666666666666</v>
      </c>
      <c r="Q14" s="49">
        <v>2</v>
      </c>
      <c r="R14" s="49">
        <v>2</v>
      </c>
      <c r="S14" s="49">
        <v>1</v>
      </c>
      <c r="T14" s="48">
        <f t="shared" si="4"/>
        <v>1.6666666666666667</v>
      </c>
      <c r="U14" s="48"/>
      <c r="V14" s="1">
        <v>1</v>
      </c>
      <c r="W14" s="1">
        <f t="shared" si="9"/>
        <v>11</v>
      </c>
      <c r="X14" s="1">
        <f t="shared" si="5"/>
        <v>0.34375</v>
      </c>
      <c r="Y14" s="1">
        <f t="shared" si="6"/>
        <v>0.77450980392156865</v>
      </c>
      <c r="Z14" s="1">
        <f t="shared" si="7"/>
        <v>0.78068531359687254</v>
      </c>
      <c r="AA14" s="1">
        <f t="shared" si="8"/>
        <v>0.43693531359687254</v>
      </c>
    </row>
    <row r="15" spans="1:31" s="1" customFormat="1">
      <c r="A15" s="1">
        <v>34</v>
      </c>
      <c r="B15" s="49">
        <v>20</v>
      </c>
      <c r="C15" s="1" t="s">
        <v>201</v>
      </c>
      <c r="D15" s="1" t="s">
        <v>104</v>
      </c>
      <c r="E15" s="49" t="s">
        <v>4</v>
      </c>
      <c r="F15" s="51">
        <v>1989</v>
      </c>
      <c r="G15" s="52">
        <f t="shared" ca="1" si="0"/>
        <v>28</v>
      </c>
      <c r="H15" s="48">
        <v>1.78</v>
      </c>
      <c r="I15" s="48">
        <v>75</v>
      </c>
      <c r="J15" s="48">
        <f t="shared" si="1"/>
        <v>23.671253629592222</v>
      </c>
      <c r="K15" s="48" t="str">
        <f t="shared" si="2"/>
        <v>normal</v>
      </c>
      <c r="L15" s="49">
        <v>9</v>
      </c>
      <c r="M15" s="49">
        <v>166</v>
      </c>
      <c r="N15" s="49">
        <v>164</v>
      </c>
      <c r="O15" s="49">
        <v>163</v>
      </c>
      <c r="P15" s="48">
        <f t="shared" si="3"/>
        <v>164.33333333333334</v>
      </c>
      <c r="Q15" s="49">
        <v>2</v>
      </c>
      <c r="R15" s="49">
        <v>16</v>
      </c>
      <c r="S15" s="49">
        <v>6</v>
      </c>
      <c r="T15" s="48">
        <f t="shared" si="4"/>
        <v>8</v>
      </c>
      <c r="U15" s="48"/>
      <c r="V15" s="1">
        <v>1</v>
      </c>
      <c r="W15" s="1">
        <f t="shared" si="9"/>
        <v>12</v>
      </c>
      <c r="X15" s="1">
        <f t="shared" si="5"/>
        <v>0.375</v>
      </c>
      <c r="Y15" s="1">
        <f t="shared" si="6"/>
        <v>0.77843137254901984</v>
      </c>
      <c r="Z15" s="1">
        <f t="shared" si="7"/>
        <v>0.78184262511565317</v>
      </c>
      <c r="AA15" s="1">
        <f t="shared" si="8"/>
        <v>0.40684262511565317</v>
      </c>
    </row>
    <row r="16" spans="1:31" s="1" customFormat="1">
      <c r="A16" s="1">
        <v>36</v>
      </c>
      <c r="B16" s="49">
        <v>25</v>
      </c>
      <c r="C16" s="1" t="s">
        <v>212</v>
      </c>
      <c r="D16" s="1" t="s">
        <v>116</v>
      </c>
      <c r="E16" s="49" t="s">
        <v>33</v>
      </c>
      <c r="F16" s="51">
        <v>1985</v>
      </c>
      <c r="G16" s="52">
        <f t="shared" ca="1" si="0"/>
        <v>32</v>
      </c>
      <c r="H16" s="48">
        <v>1.88</v>
      </c>
      <c r="I16" s="48">
        <v>83.2</v>
      </c>
      <c r="J16" s="48">
        <f t="shared" si="1"/>
        <v>23.540063377093709</v>
      </c>
      <c r="K16" s="48" t="str">
        <f t="shared" si="2"/>
        <v>normal</v>
      </c>
      <c r="L16" s="49">
        <v>65</v>
      </c>
      <c r="M16" s="49">
        <v>163</v>
      </c>
      <c r="N16" s="49">
        <v>166</v>
      </c>
      <c r="O16" s="49">
        <v>167</v>
      </c>
      <c r="P16" s="48">
        <f t="shared" si="3"/>
        <v>165.33333333333334</v>
      </c>
      <c r="Q16" s="49">
        <v>5</v>
      </c>
      <c r="R16" s="49">
        <v>2</v>
      </c>
      <c r="S16" s="49">
        <v>7</v>
      </c>
      <c r="T16" s="48">
        <f t="shared" si="4"/>
        <v>4.666666666666667</v>
      </c>
      <c r="U16" s="48"/>
      <c r="V16" s="1">
        <v>1</v>
      </c>
      <c r="W16" s="1">
        <f t="shared" si="9"/>
        <v>13</v>
      </c>
      <c r="X16" s="1">
        <f t="shared" si="5"/>
        <v>0.40625</v>
      </c>
      <c r="Y16" s="1">
        <f t="shared" si="6"/>
        <v>0.78431372549019629</v>
      </c>
      <c r="Z16" s="1">
        <f t="shared" si="7"/>
        <v>0.78357197615616958</v>
      </c>
      <c r="AA16" s="1">
        <f t="shared" si="8"/>
        <v>0.37732197615616958</v>
      </c>
    </row>
    <row r="17" spans="1:27" s="1" customFormat="1">
      <c r="A17" s="1">
        <v>43</v>
      </c>
      <c r="B17" s="49">
        <v>12</v>
      </c>
      <c r="C17" s="1" t="s">
        <v>161</v>
      </c>
      <c r="D17" s="1" t="s">
        <v>52</v>
      </c>
      <c r="E17" s="49" t="s">
        <v>53</v>
      </c>
      <c r="F17" s="51">
        <v>1985</v>
      </c>
      <c r="G17" s="52">
        <f t="shared" ca="1" si="0"/>
        <v>32</v>
      </c>
      <c r="H17" s="48">
        <v>1.83</v>
      </c>
      <c r="I17" s="48">
        <v>81.400000000000006</v>
      </c>
      <c r="J17" s="48">
        <f t="shared" si="1"/>
        <v>24.306488697781358</v>
      </c>
      <c r="K17" s="48" t="str">
        <f t="shared" si="2"/>
        <v>normal</v>
      </c>
      <c r="L17" s="49">
        <v>3</v>
      </c>
      <c r="M17" s="49">
        <v>165</v>
      </c>
      <c r="N17" s="49">
        <v>176</v>
      </c>
      <c r="O17" s="49">
        <v>168</v>
      </c>
      <c r="P17" s="48">
        <f t="shared" si="3"/>
        <v>169.66666666666666</v>
      </c>
      <c r="Q17" s="49">
        <v>6</v>
      </c>
      <c r="R17" s="49">
        <v>3</v>
      </c>
      <c r="S17" s="49">
        <v>7</v>
      </c>
      <c r="T17" s="48">
        <f t="shared" si="4"/>
        <v>5.333333333333333</v>
      </c>
      <c r="U17" s="48"/>
      <c r="V17" s="1">
        <v>1</v>
      </c>
      <c r="W17" s="1">
        <f t="shared" si="9"/>
        <v>14</v>
      </c>
      <c r="X17" s="1">
        <f t="shared" si="5"/>
        <v>0.4375</v>
      </c>
      <c r="Y17" s="1">
        <f t="shared" si="6"/>
        <v>0.80980392156862757</v>
      </c>
      <c r="Z17" s="1">
        <f t="shared" si="7"/>
        <v>0.7909735608113726</v>
      </c>
      <c r="AA17" s="1">
        <f t="shared" si="8"/>
        <v>0.3534735608113726</v>
      </c>
    </row>
    <row r="18" spans="1:27" s="1" customFormat="1">
      <c r="A18" s="1">
        <v>45</v>
      </c>
      <c r="B18" s="49">
        <v>21</v>
      </c>
      <c r="C18" s="1" t="s">
        <v>202</v>
      </c>
      <c r="D18" s="1" t="s">
        <v>105</v>
      </c>
      <c r="E18" s="49" t="s">
        <v>65</v>
      </c>
      <c r="F18" s="51">
        <v>1995</v>
      </c>
      <c r="G18" s="52">
        <f t="shared" ca="1" si="0"/>
        <v>22</v>
      </c>
      <c r="H18" s="48">
        <v>1.88</v>
      </c>
      <c r="I18" s="48">
        <v>83.6</v>
      </c>
      <c r="J18" s="48">
        <f t="shared" si="1"/>
        <v>23.65323675871435</v>
      </c>
      <c r="K18" s="48" t="str">
        <f t="shared" si="2"/>
        <v>normal</v>
      </c>
      <c r="L18" s="49">
        <v>49</v>
      </c>
      <c r="M18" s="49">
        <v>169</v>
      </c>
      <c r="N18" s="49">
        <v>169</v>
      </c>
      <c r="O18" s="49">
        <v>171</v>
      </c>
      <c r="P18" s="48">
        <f t="shared" si="3"/>
        <v>169.66666666666666</v>
      </c>
      <c r="Q18" s="49">
        <v>2</v>
      </c>
      <c r="R18" s="49">
        <v>9</v>
      </c>
      <c r="S18" s="49">
        <v>5</v>
      </c>
      <c r="T18" s="48">
        <f t="shared" si="4"/>
        <v>5.333333333333333</v>
      </c>
      <c r="U18" s="48"/>
      <c r="V18" s="1">
        <v>1</v>
      </c>
      <c r="W18" s="1">
        <f t="shared" si="9"/>
        <v>15</v>
      </c>
      <c r="X18" s="1">
        <f t="shared" si="5"/>
        <v>0.46875</v>
      </c>
      <c r="Y18" s="1">
        <f t="shared" si="6"/>
        <v>0.80980392156862757</v>
      </c>
      <c r="Z18" s="1">
        <f t="shared" si="7"/>
        <v>0.7909735608113726</v>
      </c>
      <c r="AA18" s="1">
        <f t="shared" si="8"/>
        <v>0.3222235608113726</v>
      </c>
    </row>
    <row r="19" spans="1:27" s="1" customFormat="1">
      <c r="A19" s="1">
        <v>51</v>
      </c>
      <c r="B19" s="49">
        <v>23</v>
      </c>
      <c r="C19" s="1" t="s">
        <v>207</v>
      </c>
      <c r="D19" s="1" t="s">
        <v>111</v>
      </c>
      <c r="E19" s="49" t="s">
        <v>2</v>
      </c>
      <c r="F19" s="51">
        <v>1986</v>
      </c>
      <c r="G19" s="52">
        <f t="shared" ca="1" si="0"/>
        <v>31</v>
      </c>
      <c r="H19" s="48">
        <v>1.93</v>
      </c>
      <c r="I19" s="48">
        <v>80.5</v>
      </c>
      <c r="J19" s="48">
        <f t="shared" si="1"/>
        <v>21.611318424655696</v>
      </c>
      <c r="K19" s="48" t="str">
        <f t="shared" si="2"/>
        <v>normal</v>
      </c>
      <c r="L19" s="49">
        <v>16</v>
      </c>
      <c r="M19" s="49">
        <v>164</v>
      </c>
      <c r="N19" s="49">
        <v>172</v>
      </c>
      <c r="O19" s="49">
        <v>173</v>
      </c>
      <c r="P19" s="48">
        <f t="shared" si="3"/>
        <v>169.66666666666666</v>
      </c>
      <c r="Q19" s="49">
        <v>2</v>
      </c>
      <c r="R19" s="49">
        <v>2</v>
      </c>
      <c r="S19" s="49">
        <v>4</v>
      </c>
      <c r="T19" s="48">
        <f t="shared" si="4"/>
        <v>2.6666666666666665</v>
      </c>
      <c r="U19" s="48"/>
      <c r="V19" s="1">
        <v>1</v>
      </c>
      <c r="W19" s="1">
        <f t="shared" si="9"/>
        <v>16</v>
      </c>
      <c r="X19" s="1">
        <f t="shared" si="5"/>
        <v>0.5</v>
      </c>
      <c r="Y19" s="1">
        <f t="shared" si="6"/>
        <v>0.80980392156862757</v>
      </c>
      <c r="Z19" s="1">
        <f t="shared" si="7"/>
        <v>0.7909735608113726</v>
      </c>
      <c r="AA19" s="1">
        <f t="shared" si="8"/>
        <v>0.2909735608113726</v>
      </c>
    </row>
    <row r="20" spans="1:27" s="1" customFormat="1">
      <c r="A20" s="1">
        <v>54</v>
      </c>
      <c r="B20" s="49">
        <v>14</v>
      </c>
      <c r="C20" s="1" t="s">
        <v>170</v>
      </c>
      <c r="D20" s="1" t="s">
        <v>62</v>
      </c>
      <c r="E20" s="49" t="s">
        <v>63</v>
      </c>
      <c r="F20" s="51">
        <v>1996</v>
      </c>
      <c r="G20" s="52">
        <f t="shared" ca="1" si="0"/>
        <v>21</v>
      </c>
      <c r="H20" s="48">
        <v>1.85</v>
      </c>
      <c r="I20" s="48">
        <v>83.2</v>
      </c>
      <c r="J20" s="48">
        <f t="shared" si="1"/>
        <v>24.309715120525929</v>
      </c>
      <c r="K20" s="48" t="str">
        <f t="shared" si="2"/>
        <v>normal</v>
      </c>
      <c r="L20" s="49">
        <v>67</v>
      </c>
      <c r="M20" s="49">
        <v>175</v>
      </c>
      <c r="N20" s="49">
        <v>164</v>
      </c>
      <c r="O20" s="49">
        <v>172</v>
      </c>
      <c r="P20" s="48">
        <f t="shared" si="3"/>
        <v>170.33333333333334</v>
      </c>
      <c r="Q20" s="49">
        <v>13</v>
      </c>
      <c r="R20" s="49">
        <v>21</v>
      </c>
      <c r="S20" s="49">
        <v>24</v>
      </c>
      <c r="T20" s="48">
        <f t="shared" si="4"/>
        <v>19.333333333333332</v>
      </c>
      <c r="U20" s="48"/>
      <c r="V20" s="1">
        <v>1</v>
      </c>
      <c r="W20" s="1">
        <f t="shared" si="9"/>
        <v>17</v>
      </c>
      <c r="X20" s="1">
        <f t="shared" si="5"/>
        <v>0.53125</v>
      </c>
      <c r="Y20" s="1">
        <f t="shared" si="6"/>
        <v>0.81372549019607865</v>
      </c>
      <c r="Z20" s="1">
        <f t="shared" si="7"/>
        <v>0.7920988859581215</v>
      </c>
      <c r="AA20" s="1">
        <f t="shared" si="8"/>
        <v>0.2608488859581215</v>
      </c>
    </row>
    <row r="21" spans="1:27" s="1" customFormat="1">
      <c r="A21" s="1">
        <v>68</v>
      </c>
      <c r="B21" s="49">
        <v>31</v>
      </c>
      <c r="C21" s="1" t="s">
        <v>301</v>
      </c>
      <c r="D21" s="1" t="s">
        <v>302</v>
      </c>
      <c r="E21" s="49" t="s">
        <v>7</v>
      </c>
      <c r="F21" s="49">
        <v>1989</v>
      </c>
      <c r="G21" s="49">
        <f t="shared" ca="1" si="0"/>
        <v>28</v>
      </c>
      <c r="H21" s="48">
        <v>1.88</v>
      </c>
      <c r="I21" s="49">
        <v>86.4</v>
      </c>
      <c r="J21" s="48">
        <f t="shared" si="1"/>
        <v>24.445450430058852</v>
      </c>
      <c r="K21" s="49" t="str">
        <f t="shared" si="2"/>
        <v>normal</v>
      </c>
      <c r="L21" s="49">
        <v>26</v>
      </c>
      <c r="M21" s="49">
        <v>168</v>
      </c>
      <c r="N21" s="49">
        <v>174</v>
      </c>
      <c r="O21" s="49">
        <v>169</v>
      </c>
      <c r="P21" s="48">
        <f t="shared" si="3"/>
        <v>170.33333333333334</v>
      </c>
      <c r="Q21" s="49">
        <v>8</v>
      </c>
      <c r="R21" s="49">
        <v>4</v>
      </c>
      <c r="S21" s="49">
        <v>14</v>
      </c>
      <c r="T21" s="48">
        <f t="shared" si="4"/>
        <v>8.6666666666666661</v>
      </c>
      <c r="U21" s="48"/>
      <c r="V21" s="1">
        <v>1</v>
      </c>
      <c r="W21" s="1">
        <f t="shared" si="9"/>
        <v>18</v>
      </c>
      <c r="X21" s="1">
        <f t="shared" si="5"/>
        <v>0.5625</v>
      </c>
      <c r="Y21" s="1">
        <f t="shared" si="6"/>
        <v>0.81372549019607865</v>
      </c>
      <c r="Z21" s="1">
        <f t="shared" si="7"/>
        <v>0.7920988859581215</v>
      </c>
      <c r="AA21" s="1">
        <f t="shared" si="8"/>
        <v>0.2295988859581215</v>
      </c>
    </row>
    <row r="22" spans="1:27" s="1" customFormat="1">
      <c r="A22" s="1">
        <v>70</v>
      </c>
      <c r="B22" s="49">
        <v>5</v>
      </c>
      <c r="C22" s="1" t="s">
        <v>143</v>
      </c>
      <c r="D22" s="1" t="s">
        <v>27</v>
      </c>
      <c r="E22" s="49" t="s">
        <v>28</v>
      </c>
      <c r="F22" s="51">
        <v>1993</v>
      </c>
      <c r="G22" s="52">
        <f t="shared" ca="1" si="0"/>
        <v>24</v>
      </c>
      <c r="H22" s="48">
        <v>1.85</v>
      </c>
      <c r="I22" s="48">
        <v>81.8</v>
      </c>
      <c r="J22" s="48">
        <f t="shared" si="1"/>
        <v>23.900657414170926</v>
      </c>
      <c r="K22" s="48" t="str">
        <f t="shared" si="2"/>
        <v>normal</v>
      </c>
      <c r="L22" s="49">
        <v>7</v>
      </c>
      <c r="M22" s="49">
        <v>171</v>
      </c>
      <c r="N22" s="49">
        <v>171</v>
      </c>
      <c r="O22" s="49">
        <v>170</v>
      </c>
      <c r="P22" s="48">
        <f t="shared" si="3"/>
        <v>170.66666666666666</v>
      </c>
      <c r="Q22" s="49">
        <v>7</v>
      </c>
      <c r="R22" s="49">
        <v>5</v>
      </c>
      <c r="S22" s="49">
        <v>2</v>
      </c>
      <c r="T22" s="48">
        <f t="shared" si="4"/>
        <v>4.666666666666667</v>
      </c>
      <c r="U22" s="48"/>
      <c r="V22" s="1">
        <v>1</v>
      </c>
      <c r="W22" s="1">
        <f t="shared" si="9"/>
        <v>19</v>
      </c>
      <c r="X22" s="1">
        <f t="shared" si="5"/>
        <v>0.59375</v>
      </c>
      <c r="Y22" s="1">
        <f t="shared" si="6"/>
        <v>0.81568627450980402</v>
      </c>
      <c r="Z22" s="1">
        <f t="shared" si="7"/>
        <v>0.79266020441725638</v>
      </c>
      <c r="AA22" s="1">
        <f t="shared" si="8"/>
        <v>0.19891020441725638</v>
      </c>
    </row>
    <row r="23" spans="1:27" s="1" customFormat="1">
      <c r="A23" s="1">
        <v>75</v>
      </c>
      <c r="B23" s="49">
        <v>9</v>
      </c>
      <c r="C23" s="1" t="s">
        <v>156</v>
      </c>
      <c r="D23" s="1" t="s">
        <v>45</v>
      </c>
      <c r="E23" s="49" t="s">
        <v>10</v>
      </c>
      <c r="F23" s="51">
        <v>1986</v>
      </c>
      <c r="G23" s="52">
        <f t="shared" ca="1" si="0"/>
        <v>31</v>
      </c>
      <c r="H23" s="48">
        <v>1.85</v>
      </c>
      <c r="I23" s="48">
        <v>85.5</v>
      </c>
      <c r="J23" s="48">
        <f t="shared" si="1"/>
        <v>24.981738495252007</v>
      </c>
      <c r="K23" s="48" t="str">
        <f t="shared" si="2"/>
        <v>normal</v>
      </c>
      <c r="L23" s="49">
        <v>4</v>
      </c>
      <c r="M23" s="49">
        <v>173</v>
      </c>
      <c r="N23" s="49">
        <v>173</v>
      </c>
      <c r="O23" s="49">
        <v>173</v>
      </c>
      <c r="P23" s="48">
        <f t="shared" si="3"/>
        <v>173</v>
      </c>
      <c r="Q23" s="49">
        <v>3</v>
      </c>
      <c r="R23" s="49">
        <v>5</v>
      </c>
      <c r="S23" s="49">
        <v>7</v>
      </c>
      <c r="T23" s="48">
        <f t="shared" si="4"/>
        <v>5</v>
      </c>
      <c r="U23" s="48"/>
      <c r="V23" s="1">
        <v>1</v>
      </c>
      <c r="W23" s="1">
        <f t="shared" si="9"/>
        <v>20</v>
      </c>
      <c r="X23" s="1">
        <f t="shared" si="5"/>
        <v>0.625</v>
      </c>
      <c r="Y23" s="1">
        <f t="shared" si="6"/>
        <v>0.82941176470588251</v>
      </c>
      <c r="Z23" s="1">
        <f t="shared" si="7"/>
        <v>0.79656427670858465</v>
      </c>
      <c r="AA23" s="1">
        <f t="shared" si="8"/>
        <v>0.17156427670858465</v>
      </c>
    </row>
    <row r="24" spans="1:27" s="1" customFormat="1">
      <c r="A24" s="1">
        <v>76</v>
      </c>
      <c r="B24" s="49">
        <v>13</v>
      </c>
      <c r="C24" s="1" t="s">
        <v>163</v>
      </c>
      <c r="D24" s="1" t="s">
        <v>126</v>
      </c>
      <c r="E24" s="49" t="s">
        <v>6</v>
      </c>
      <c r="F24" s="51">
        <v>1987</v>
      </c>
      <c r="G24" s="52">
        <f t="shared" ca="1" si="0"/>
        <v>30</v>
      </c>
      <c r="H24" s="48">
        <v>1.88</v>
      </c>
      <c r="I24" s="48">
        <v>77.3</v>
      </c>
      <c r="J24" s="48">
        <f t="shared" si="1"/>
        <v>21.870755998189228</v>
      </c>
      <c r="K24" s="48" t="str">
        <f t="shared" si="2"/>
        <v>normal</v>
      </c>
      <c r="L24" s="49">
        <v>2</v>
      </c>
      <c r="M24" s="49">
        <v>176</v>
      </c>
      <c r="N24" s="49">
        <v>172</v>
      </c>
      <c r="O24" s="49">
        <v>177</v>
      </c>
      <c r="P24" s="48">
        <f t="shared" si="3"/>
        <v>175</v>
      </c>
      <c r="Q24" s="49">
        <v>3</v>
      </c>
      <c r="R24" s="49">
        <v>1</v>
      </c>
      <c r="S24" s="49">
        <v>4</v>
      </c>
      <c r="T24" s="48">
        <f t="shared" si="4"/>
        <v>2.6666666666666665</v>
      </c>
      <c r="U24" s="48"/>
      <c r="V24" s="1">
        <v>1</v>
      </c>
      <c r="W24" s="1">
        <f t="shared" si="9"/>
        <v>21</v>
      </c>
      <c r="X24" s="1">
        <f t="shared" si="5"/>
        <v>0.65625</v>
      </c>
      <c r="Y24" s="1">
        <f t="shared" si="6"/>
        <v>0.84117647058823541</v>
      </c>
      <c r="Z24" s="1">
        <f t="shared" si="7"/>
        <v>0.7998754599972131</v>
      </c>
      <c r="AA24" s="1">
        <f t="shared" si="8"/>
        <v>0.1436254599972131</v>
      </c>
    </row>
    <row r="25" spans="1:27" s="1" customFormat="1">
      <c r="A25" s="1">
        <v>80</v>
      </c>
      <c r="B25" s="49">
        <v>22</v>
      </c>
      <c r="C25" s="1" t="s">
        <v>206</v>
      </c>
      <c r="D25" s="1" t="s">
        <v>110</v>
      </c>
      <c r="E25" s="49" t="s">
        <v>2</v>
      </c>
      <c r="F25" s="51">
        <v>1994</v>
      </c>
      <c r="G25" s="52">
        <f t="shared" ca="1" si="0"/>
        <v>23</v>
      </c>
      <c r="H25" s="48">
        <v>1.85</v>
      </c>
      <c r="I25" s="48">
        <v>81.400000000000006</v>
      </c>
      <c r="J25" s="48">
        <f t="shared" si="1"/>
        <v>23.783783783783782</v>
      </c>
      <c r="K25" s="48" t="str">
        <f t="shared" si="2"/>
        <v>normal</v>
      </c>
      <c r="L25" s="49">
        <v>17</v>
      </c>
      <c r="M25" s="49">
        <v>174</v>
      </c>
      <c r="N25" s="49">
        <v>176</v>
      </c>
      <c r="O25" s="49">
        <v>176</v>
      </c>
      <c r="P25" s="48">
        <f t="shared" si="3"/>
        <v>175.33333333333334</v>
      </c>
      <c r="Q25" s="49">
        <v>17</v>
      </c>
      <c r="R25" s="49">
        <v>5</v>
      </c>
      <c r="S25" s="49">
        <v>6</v>
      </c>
      <c r="T25" s="48">
        <f t="shared" si="4"/>
        <v>9.3333333333333339</v>
      </c>
      <c r="U25" s="48"/>
      <c r="V25" s="1">
        <v>1</v>
      </c>
      <c r="W25" s="1">
        <f t="shared" si="9"/>
        <v>22</v>
      </c>
      <c r="X25" s="1">
        <f t="shared" si="5"/>
        <v>0.6875</v>
      </c>
      <c r="Y25" s="1">
        <f t="shared" si="6"/>
        <v>0.84313725490196101</v>
      </c>
      <c r="Z25" s="1">
        <f t="shared" si="7"/>
        <v>0.80042415742802009</v>
      </c>
      <c r="AA25" s="1">
        <f t="shared" si="8"/>
        <v>0.11292415742802009</v>
      </c>
    </row>
    <row r="26" spans="1:27" s="1" customFormat="1">
      <c r="A26" s="1">
        <v>81</v>
      </c>
      <c r="B26" s="49">
        <v>28</v>
      </c>
      <c r="C26" s="1" t="s">
        <v>219</v>
      </c>
      <c r="D26" s="1" t="s">
        <v>121</v>
      </c>
      <c r="E26" s="49" t="s">
        <v>10</v>
      </c>
      <c r="F26" s="51">
        <v>1983</v>
      </c>
      <c r="G26" s="52">
        <f t="shared" ca="1" si="0"/>
        <v>34</v>
      </c>
      <c r="H26" s="48">
        <v>1.85</v>
      </c>
      <c r="I26" s="48">
        <v>80</v>
      </c>
      <c r="J26" s="48">
        <f t="shared" si="1"/>
        <v>23.374726077428779</v>
      </c>
      <c r="K26" s="48" t="str">
        <f t="shared" si="2"/>
        <v>normal</v>
      </c>
      <c r="L26" s="49">
        <v>153</v>
      </c>
      <c r="M26" s="49">
        <v>178</v>
      </c>
      <c r="N26" s="49">
        <v>178</v>
      </c>
      <c r="O26" s="49">
        <v>171</v>
      </c>
      <c r="P26" s="48">
        <f t="shared" si="3"/>
        <v>175.66666666666666</v>
      </c>
      <c r="Q26" s="49">
        <v>2</v>
      </c>
      <c r="R26" s="49">
        <v>6</v>
      </c>
      <c r="S26" s="49">
        <v>4</v>
      </c>
      <c r="T26" s="48">
        <f t="shared" si="4"/>
        <v>4</v>
      </c>
      <c r="U26" s="48"/>
      <c r="V26" s="1">
        <v>1</v>
      </c>
      <c r="W26" s="1">
        <f t="shared" si="9"/>
        <v>23</v>
      </c>
      <c r="X26" s="1">
        <f t="shared" si="5"/>
        <v>0.71875</v>
      </c>
      <c r="Y26" s="1">
        <f t="shared" si="6"/>
        <v>0.84509803921568638</v>
      </c>
      <c r="Z26" s="1">
        <f t="shared" si="7"/>
        <v>0.80097194849628162</v>
      </c>
      <c r="AA26" s="1">
        <f t="shared" si="8"/>
        <v>8.2221948496281616E-2</v>
      </c>
    </row>
    <row r="27" spans="1:27" s="1" customFormat="1">
      <c r="A27" s="1">
        <v>85</v>
      </c>
      <c r="B27" s="49">
        <v>30</v>
      </c>
      <c r="C27" s="1" t="s">
        <v>297</v>
      </c>
      <c r="D27" s="1" t="s">
        <v>298</v>
      </c>
      <c r="E27" s="49" t="s">
        <v>10</v>
      </c>
      <c r="F27" s="49">
        <v>1981</v>
      </c>
      <c r="G27" s="49">
        <f t="shared" ca="1" si="0"/>
        <v>36</v>
      </c>
      <c r="H27" s="49">
        <v>1.88</v>
      </c>
      <c r="I27" s="48">
        <v>85</v>
      </c>
      <c r="J27" s="48">
        <f t="shared" si="1"/>
        <v>24.049343594386603</v>
      </c>
      <c r="K27" s="49" t="str">
        <f t="shared" si="2"/>
        <v>normal</v>
      </c>
      <c r="L27" s="49">
        <v>36</v>
      </c>
      <c r="M27" s="49">
        <v>176</v>
      </c>
      <c r="N27" s="49">
        <v>176</v>
      </c>
      <c r="O27" s="49">
        <v>176</v>
      </c>
      <c r="P27" s="48">
        <f t="shared" si="3"/>
        <v>176</v>
      </c>
      <c r="Q27" s="49">
        <v>0</v>
      </c>
      <c r="R27" s="49">
        <v>5</v>
      </c>
      <c r="S27" s="49">
        <v>2</v>
      </c>
      <c r="T27" s="48">
        <f t="shared" si="4"/>
        <v>2.3333333333333335</v>
      </c>
      <c r="U27" s="48"/>
      <c r="V27" s="1">
        <v>1</v>
      </c>
      <c r="W27" s="1">
        <f t="shared" si="9"/>
        <v>24</v>
      </c>
      <c r="X27" s="1">
        <f t="shared" si="5"/>
        <v>0.75</v>
      </c>
      <c r="Y27" s="1">
        <f t="shared" si="6"/>
        <v>0.84705882352941186</v>
      </c>
      <c r="Z27" s="1">
        <f t="shared" si="7"/>
        <v>0.80151883259657219</v>
      </c>
      <c r="AA27" s="1">
        <f t="shared" si="8"/>
        <v>5.1518832596572195E-2</v>
      </c>
    </row>
    <row r="28" spans="1:27" s="1" customFormat="1">
      <c r="A28" s="1">
        <v>86</v>
      </c>
      <c r="B28" s="49">
        <v>10</v>
      </c>
      <c r="C28" s="1" t="s">
        <v>243</v>
      </c>
      <c r="D28" s="1" t="s">
        <v>46</v>
      </c>
      <c r="E28" s="49" t="s">
        <v>9</v>
      </c>
      <c r="F28" s="51">
        <v>1988</v>
      </c>
      <c r="G28" s="52">
        <f t="shared" ca="1" si="0"/>
        <v>29</v>
      </c>
      <c r="H28" s="48">
        <v>1.98</v>
      </c>
      <c r="I28" s="48">
        <v>89.1</v>
      </c>
      <c r="J28" s="48">
        <f t="shared" si="1"/>
        <v>22.727272727272727</v>
      </c>
      <c r="K28" s="48" t="str">
        <f t="shared" si="2"/>
        <v>normal</v>
      </c>
      <c r="L28" s="49">
        <v>8</v>
      </c>
      <c r="M28" s="49">
        <v>179</v>
      </c>
      <c r="N28" s="49">
        <v>177</v>
      </c>
      <c r="O28" s="49">
        <v>174</v>
      </c>
      <c r="P28" s="48">
        <f t="shared" si="3"/>
        <v>176.66666666666666</v>
      </c>
      <c r="Q28" s="49">
        <v>4</v>
      </c>
      <c r="R28" s="49">
        <v>8</v>
      </c>
      <c r="S28" s="49">
        <v>0</v>
      </c>
      <c r="T28" s="48">
        <f t="shared" si="4"/>
        <v>4</v>
      </c>
      <c r="U28" s="48"/>
      <c r="V28" s="1">
        <v>1</v>
      </c>
      <c r="W28" s="1">
        <f t="shared" si="9"/>
        <v>25</v>
      </c>
      <c r="X28" s="1">
        <f t="shared" si="5"/>
        <v>0.78125</v>
      </c>
      <c r="Y28" s="1">
        <f t="shared" si="6"/>
        <v>0.85098039215686283</v>
      </c>
      <c r="Z28" s="1">
        <f t="shared" si="7"/>
        <v>0.80260987751138479</v>
      </c>
      <c r="AA28" s="1">
        <f t="shared" si="8"/>
        <v>2.1359877511384795E-2</v>
      </c>
    </row>
    <row r="29" spans="1:27" s="1" customFormat="1">
      <c r="A29" s="1">
        <v>90</v>
      </c>
      <c r="B29" s="49">
        <v>18</v>
      </c>
      <c r="C29" s="1" t="s">
        <v>194</v>
      </c>
      <c r="D29" s="1" t="s">
        <v>94</v>
      </c>
      <c r="E29" s="49" t="s">
        <v>95</v>
      </c>
      <c r="F29" s="51">
        <v>1991</v>
      </c>
      <c r="G29" s="52">
        <f t="shared" ca="1" si="0"/>
        <v>26</v>
      </c>
      <c r="H29" s="48">
        <v>1.91</v>
      </c>
      <c r="I29" s="48">
        <v>80</v>
      </c>
      <c r="J29" s="48">
        <f t="shared" si="1"/>
        <v>21.929223431375238</v>
      </c>
      <c r="K29" s="48" t="str">
        <f t="shared" si="2"/>
        <v>normal</v>
      </c>
      <c r="L29" s="49">
        <v>13</v>
      </c>
      <c r="M29" s="49">
        <v>173</v>
      </c>
      <c r="N29" s="49">
        <v>182</v>
      </c>
      <c r="O29" s="49">
        <v>176</v>
      </c>
      <c r="P29" s="48">
        <f t="shared" si="3"/>
        <v>177</v>
      </c>
      <c r="Q29" s="49">
        <v>9</v>
      </c>
      <c r="R29" s="49">
        <v>15</v>
      </c>
      <c r="S29" s="49">
        <v>0</v>
      </c>
      <c r="T29" s="48">
        <f t="shared" si="4"/>
        <v>8</v>
      </c>
      <c r="U29" s="48"/>
      <c r="V29" s="1">
        <v>1</v>
      </c>
      <c r="W29" s="1">
        <f t="shared" si="9"/>
        <v>26</v>
      </c>
      <c r="X29" s="1">
        <f t="shared" si="5"/>
        <v>0.8125</v>
      </c>
      <c r="Y29" s="1">
        <f t="shared" si="6"/>
        <v>0.85294117647058842</v>
      </c>
      <c r="Z29" s="1">
        <f t="shared" si="7"/>
        <v>0.80315403715488309</v>
      </c>
      <c r="AA29" s="1">
        <f t="shared" si="8"/>
        <v>9.3459628451169063E-3</v>
      </c>
    </row>
    <row r="30" spans="1:27" s="1" customFormat="1">
      <c r="A30" s="1">
        <v>92</v>
      </c>
      <c r="B30" s="49">
        <v>27</v>
      </c>
      <c r="C30" s="1" t="s">
        <v>218</v>
      </c>
      <c r="D30" s="1" t="s">
        <v>120</v>
      </c>
      <c r="E30" s="49" t="s">
        <v>1</v>
      </c>
      <c r="F30" s="51">
        <v>1996</v>
      </c>
      <c r="G30" s="52">
        <f t="shared" ca="1" si="0"/>
        <v>21</v>
      </c>
      <c r="H30" s="48">
        <v>1.98</v>
      </c>
      <c r="I30" s="48">
        <v>88.2</v>
      </c>
      <c r="J30" s="48">
        <f t="shared" si="1"/>
        <v>22.497704315886136</v>
      </c>
      <c r="K30" s="48" t="str">
        <f t="shared" si="2"/>
        <v>normal</v>
      </c>
      <c r="L30" s="49">
        <v>53</v>
      </c>
      <c r="M30" s="49">
        <v>177</v>
      </c>
      <c r="N30" s="49">
        <v>176</v>
      </c>
      <c r="O30" s="49">
        <v>179</v>
      </c>
      <c r="P30" s="48">
        <f t="shared" si="3"/>
        <v>177.33333333333334</v>
      </c>
      <c r="Q30" s="49">
        <v>8</v>
      </c>
      <c r="R30" s="49">
        <v>12</v>
      </c>
      <c r="S30" s="49">
        <v>8</v>
      </c>
      <c r="T30" s="48">
        <f t="shared" si="4"/>
        <v>9.3333333333333339</v>
      </c>
      <c r="U30" s="48"/>
      <c r="V30" s="1">
        <v>1</v>
      </c>
      <c r="W30" s="1">
        <f t="shared" si="9"/>
        <v>27</v>
      </c>
      <c r="X30" s="1">
        <f t="shared" si="5"/>
        <v>0.84375</v>
      </c>
      <c r="Y30" s="1">
        <f t="shared" si="6"/>
        <v>0.85490196078431391</v>
      </c>
      <c r="Z30" s="1">
        <f t="shared" si="7"/>
        <v>0.80369728748835045</v>
      </c>
      <c r="AA30" s="1">
        <f t="shared" si="8"/>
        <v>4.0052712511649546E-2</v>
      </c>
    </row>
    <row r="31" spans="1:27" s="1" customFormat="1">
      <c r="A31" s="1">
        <v>93</v>
      </c>
      <c r="B31" s="49">
        <v>2</v>
      </c>
      <c r="C31" s="1" t="s">
        <v>133</v>
      </c>
      <c r="D31" s="1" t="s">
        <v>15</v>
      </c>
      <c r="E31" s="49" t="s">
        <v>8</v>
      </c>
      <c r="F31" s="51">
        <v>1993</v>
      </c>
      <c r="G31" s="52">
        <f t="shared" ca="1" si="0"/>
        <v>24</v>
      </c>
      <c r="H31" s="48">
        <v>1.98</v>
      </c>
      <c r="I31" s="48">
        <v>92.3</v>
      </c>
      <c r="J31" s="48">
        <f t="shared" si="1"/>
        <v>23.543515967758392</v>
      </c>
      <c r="K31" s="48" t="str">
        <f t="shared" si="2"/>
        <v>normal</v>
      </c>
      <c r="L31" s="49">
        <v>57</v>
      </c>
      <c r="M31" s="49">
        <v>179</v>
      </c>
      <c r="N31" s="49">
        <v>179</v>
      </c>
      <c r="O31" s="49">
        <v>176</v>
      </c>
      <c r="P31" s="48">
        <f t="shared" si="3"/>
        <v>178</v>
      </c>
      <c r="Q31" s="49">
        <v>7</v>
      </c>
      <c r="R31" s="49">
        <v>7</v>
      </c>
      <c r="S31" s="49">
        <v>1</v>
      </c>
      <c r="T31" s="48">
        <f t="shared" si="4"/>
        <v>5</v>
      </c>
      <c r="U31" s="48"/>
      <c r="V31" s="1">
        <v>1</v>
      </c>
      <c r="W31" s="1">
        <f t="shared" si="9"/>
        <v>28</v>
      </c>
      <c r="X31" s="1">
        <f t="shared" si="5"/>
        <v>0.875</v>
      </c>
      <c r="Y31" s="1">
        <f t="shared" si="6"/>
        <v>0.85882352941176487</v>
      </c>
      <c r="Z31" s="1">
        <f t="shared" si="7"/>
        <v>0.80478105797058186</v>
      </c>
      <c r="AA31" s="1">
        <f t="shared" si="8"/>
        <v>7.0218942029418141E-2</v>
      </c>
    </row>
    <row r="32" spans="1:27" s="1" customFormat="1">
      <c r="B32" s="49">
        <v>6</v>
      </c>
      <c r="C32" s="1" t="s">
        <v>146</v>
      </c>
      <c r="D32" s="1" t="s">
        <v>32</v>
      </c>
      <c r="E32" s="49" t="s">
        <v>33</v>
      </c>
      <c r="F32" s="51">
        <v>1988</v>
      </c>
      <c r="G32" s="52">
        <f t="shared" ca="1" si="0"/>
        <v>29</v>
      </c>
      <c r="H32" s="48">
        <v>1.98</v>
      </c>
      <c r="I32" s="48">
        <v>97.3</v>
      </c>
      <c r="J32" s="48">
        <f t="shared" si="1"/>
        <v>24.818896031017243</v>
      </c>
      <c r="K32" s="48" t="str">
        <f t="shared" si="2"/>
        <v>normal</v>
      </c>
      <c r="L32" s="49">
        <v>30</v>
      </c>
      <c r="M32" s="49">
        <v>184</v>
      </c>
      <c r="N32" s="49">
        <v>175</v>
      </c>
      <c r="O32" s="49">
        <v>177</v>
      </c>
      <c r="P32" s="48">
        <f t="shared" si="3"/>
        <v>178.66666666666666</v>
      </c>
      <c r="Q32" s="49">
        <v>31</v>
      </c>
      <c r="R32" s="49">
        <v>21</v>
      </c>
      <c r="S32" s="49">
        <v>14</v>
      </c>
      <c r="T32" s="48">
        <f t="shared" si="4"/>
        <v>22</v>
      </c>
      <c r="U32" s="48"/>
      <c r="V32" s="1">
        <v>1</v>
      </c>
      <c r="W32" s="1">
        <f t="shared" si="9"/>
        <v>29</v>
      </c>
      <c r="X32" s="1">
        <f t="shared" si="5"/>
        <v>0.90625</v>
      </c>
      <c r="Y32" s="1">
        <f t="shared" si="6"/>
        <v>0.86274509803921573</v>
      </c>
      <c r="Z32" s="1">
        <f t="shared" si="7"/>
        <v>0.805861184528196</v>
      </c>
      <c r="AA32" s="1">
        <f t="shared" si="8"/>
        <v>0.100388815471804</v>
      </c>
    </row>
    <row r="33" spans="2:27" s="1" customFormat="1">
      <c r="B33" s="49">
        <v>17</v>
      </c>
      <c r="C33" s="1" t="s">
        <v>180</v>
      </c>
      <c r="D33" s="1" t="s">
        <v>55</v>
      </c>
      <c r="E33" s="49" t="s">
        <v>56</v>
      </c>
      <c r="F33" s="51">
        <v>1986</v>
      </c>
      <c r="G33" s="52">
        <f t="shared" ca="1" si="0"/>
        <v>31</v>
      </c>
      <c r="H33" s="48">
        <v>2.0299999999999998</v>
      </c>
      <c r="I33" s="48">
        <v>89.1</v>
      </c>
      <c r="J33" s="48">
        <f t="shared" si="1"/>
        <v>21.621490451115051</v>
      </c>
      <c r="K33" s="48" t="str">
        <f t="shared" si="2"/>
        <v>normal</v>
      </c>
      <c r="L33" s="49">
        <v>56</v>
      </c>
      <c r="M33" s="49">
        <v>182</v>
      </c>
      <c r="N33" s="49">
        <v>190</v>
      </c>
      <c r="O33" s="49">
        <v>190</v>
      </c>
      <c r="P33" s="48">
        <f t="shared" si="3"/>
        <v>187.33333333333334</v>
      </c>
      <c r="Q33" s="49">
        <v>14</v>
      </c>
      <c r="R33" s="49">
        <v>11</v>
      </c>
      <c r="S33" s="49">
        <v>1</v>
      </c>
      <c r="T33" s="48">
        <f t="shared" si="4"/>
        <v>8.6666666666666661</v>
      </c>
      <c r="U33" s="48"/>
      <c r="V33" s="1">
        <v>1</v>
      </c>
      <c r="W33" s="1">
        <f t="shared" si="9"/>
        <v>30</v>
      </c>
      <c r="X33" s="1">
        <f t="shared" si="5"/>
        <v>0.9375</v>
      </c>
      <c r="Y33" s="1">
        <f t="shared" si="6"/>
        <v>0.91372549019607863</v>
      </c>
      <c r="Z33" s="1">
        <f t="shared" si="7"/>
        <v>0.819569446728731</v>
      </c>
      <c r="AA33" s="1">
        <f t="shared" si="8"/>
        <v>0.117930553271269</v>
      </c>
    </row>
    <row r="34" spans="2:27" s="1" customFormat="1">
      <c r="B34" s="49">
        <v>29</v>
      </c>
      <c r="C34" s="1" t="s">
        <v>290</v>
      </c>
      <c r="D34" s="1" t="s">
        <v>96</v>
      </c>
      <c r="E34" s="49" t="s">
        <v>7</v>
      </c>
      <c r="F34" s="49">
        <v>1985</v>
      </c>
      <c r="G34" s="49">
        <f t="shared" ca="1" si="0"/>
        <v>32</v>
      </c>
      <c r="H34" s="49">
        <v>2.08</v>
      </c>
      <c r="I34" s="49">
        <v>108.2</v>
      </c>
      <c r="J34" s="48">
        <f t="shared" si="1"/>
        <v>25.009245562130175</v>
      </c>
      <c r="K34" s="49" t="str">
        <f t="shared" si="2"/>
        <v>overweight</v>
      </c>
      <c r="L34" s="49">
        <v>22</v>
      </c>
      <c r="M34" s="49">
        <v>193</v>
      </c>
      <c r="N34" s="49">
        <v>182</v>
      </c>
      <c r="O34" s="49">
        <v>187</v>
      </c>
      <c r="P34" s="48">
        <f t="shared" si="3"/>
        <v>187.33333333333334</v>
      </c>
      <c r="Q34" s="49">
        <v>13</v>
      </c>
      <c r="R34" s="49">
        <v>12</v>
      </c>
      <c r="S34" s="49">
        <v>5</v>
      </c>
      <c r="T34" s="48">
        <f t="shared" si="4"/>
        <v>10</v>
      </c>
      <c r="U34" s="48"/>
      <c r="V34" s="1">
        <v>1</v>
      </c>
      <c r="W34" s="1">
        <f t="shared" si="9"/>
        <v>31</v>
      </c>
      <c r="X34" s="1">
        <f t="shared" si="5"/>
        <v>0.96875</v>
      </c>
      <c r="Y34" s="1">
        <f t="shared" si="6"/>
        <v>0.91372549019607863</v>
      </c>
      <c r="Z34" s="1">
        <f t="shared" si="7"/>
        <v>0.819569446728731</v>
      </c>
      <c r="AA34" s="1">
        <f t="shared" si="8"/>
        <v>0.149180553271269</v>
      </c>
    </row>
    <row r="35" spans="2:27" s="1" customFormat="1">
      <c r="B35" s="49">
        <v>8</v>
      </c>
      <c r="C35" s="1" t="s">
        <v>152</v>
      </c>
      <c r="D35" s="1" t="s">
        <v>42</v>
      </c>
      <c r="E35" s="49" t="s">
        <v>43</v>
      </c>
      <c r="F35" s="51">
        <v>1990</v>
      </c>
      <c r="G35" s="52">
        <f t="shared" ca="1" si="0"/>
        <v>27</v>
      </c>
      <c r="H35" s="48">
        <v>1.96</v>
      </c>
      <c r="I35" s="48">
        <v>98.2</v>
      </c>
      <c r="J35" s="48">
        <f t="shared" si="1"/>
        <v>25.562265722615578</v>
      </c>
      <c r="K35" s="48" t="str">
        <f t="shared" si="2"/>
        <v>overweight</v>
      </c>
      <c r="L35" s="49">
        <v>6</v>
      </c>
      <c r="M35" s="49">
        <v>187</v>
      </c>
      <c r="N35" s="49">
        <v>187</v>
      </c>
      <c r="O35" s="49">
        <v>193</v>
      </c>
      <c r="P35" s="48">
        <f t="shared" si="3"/>
        <v>189</v>
      </c>
      <c r="Q35" s="49">
        <v>4</v>
      </c>
      <c r="R35" s="49">
        <v>8</v>
      </c>
      <c r="S35" s="49">
        <v>2</v>
      </c>
      <c r="T35" s="48">
        <f t="shared" si="4"/>
        <v>4.666666666666667</v>
      </c>
      <c r="U35" s="48"/>
      <c r="V35" s="1">
        <v>1</v>
      </c>
      <c r="W35" s="1">
        <f t="shared" si="9"/>
        <v>32</v>
      </c>
      <c r="X35" s="1">
        <f t="shared" si="5"/>
        <v>1</v>
      </c>
      <c r="Y35" s="1">
        <f t="shared" si="6"/>
        <v>0.92352941176470604</v>
      </c>
      <c r="Z35" s="1">
        <f t="shared" si="7"/>
        <v>0.82213430984285241</v>
      </c>
      <c r="AA35" s="1">
        <f t="shared" si="8"/>
        <v>0.17786569015714759</v>
      </c>
    </row>
    <row r="37" spans="2:27">
      <c r="F37" s="53" t="s">
        <v>309</v>
      </c>
      <c r="G37" s="12">
        <f ca="1">SUM(G4:G35)</f>
        <v>908</v>
      </c>
      <c r="H37" s="12">
        <f>SUM(H4:H35)</f>
        <v>60.22</v>
      </c>
      <c r="I37" s="12">
        <f>SUM(I4:I35)</f>
        <v>2653.7</v>
      </c>
      <c r="J37" s="12">
        <f>SUM(J4:J35)</f>
        <v>747.81734849878694</v>
      </c>
      <c r="P37" s="12">
        <f>SUM(P4:P35)</f>
        <v>5439.9999999999991</v>
      </c>
      <c r="T37" s="12">
        <f>SUM(T4:T35)</f>
        <v>227.33333333333334</v>
      </c>
      <c r="U37" s="12"/>
    </row>
    <row r="38" spans="2:27">
      <c r="F38" s="53" t="s">
        <v>310</v>
      </c>
      <c r="G38" s="5">
        <f ca="1">G37/32</f>
        <v>28.375</v>
      </c>
      <c r="H38" s="12">
        <f t="shared" ref="H38:J38" si="10">H37/32</f>
        <v>1.881875</v>
      </c>
      <c r="I38" s="12">
        <f t="shared" si="10"/>
        <v>82.928124999999994</v>
      </c>
      <c r="J38" s="12">
        <f t="shared" si="10"/>
        <v>23.369292140587092</v>
      </c>
      <c r="P38" s="5">
        <f t="shared" ref="P38" si="11">P37/32</f>
        <v>169.99999999999997</v>
      </c>
      <c r="T38" s="12">
        <f t="shared" ref="T38" si="12">T37/32</f>
        <v>7.104166666666667</v>
      </c>
      <c r="U38" s="12"/>
    </row>
  </sheetData>
  <sortState ref="B4:P35">
    <sortCondition ref="P4:P35"/>
  </sortState>
  <mergeCells count="2">
    <mergeCell ref="T2:T3"/>
    <mergeCell ref="AD9:AE9"/>
  </mergeCells>
  <pageMargins left="0.7" right="0.7" top="0.75" bottom="0.75" header="0.3" footer="0.3"/>
  <pageSetup orientation="portrait" horizontalDpi="0" verticalDpi="0" r:id="rId1"/>
  <ignoredErrors>
    <ignoredError sqref="P4:P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32 besar</vt:lpstr>
      <vt:lpstr>average serve speed vs aces</vt:lpstr>
      <vt:lpstr>usia normalitas KS</vt:lpstr>
      <vt:lpstr>bmi urut</vt:lpstr>
      <vt:lpstr>kecepatan urut 1</vt:lpstr>
      <vt:lpstr>kecepatan urut 2</vt:lpstr>
      <vt:lpstr>kecepatan urut 3</vt:lpstr>
      <vt:lpstr>kecepatan rerata urut</vt:lpstr>
      <vt:lpstr>tinggi urut </vt:lpstr>
      <vt:lpstr>berat urut  </vt:lpstr>
      <vt:lpstr>32 besar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2017-06-15T19:20:33Z</cp:lastPrinted>
  <dcterms:created xsi:type="dcterms:W3CDTF">2017-05-31T12:52:19Z</dcterms:created>
  <dcterms:modified xsi:type="dcterms:W3CDTF">2017-06-15T19:23:49Z</dcterms:modified>
</cp:coreProperties>
</file>